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Surface\Downloads\"/>
    </mc:Choice>
  </mc:AlternateContent>
  <xr:revisionPtr revIDLastSave="0" documentId="13_ncr:1_{950C33C8-C0B3-46A9-B726-11EBBEF7E643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Mod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6" i="1" l="1"/>
  <c r="L124" i="1"/>
  <c r="M124" i="1"/>
  <c r="N124" i="1"/>
  <c r="F124" i="1"/>
  <c r="G124" i="1"/>
  <c r="H124" i="1"/>
  <c r="I124" i="1"/>
  <c r="J124" i="1"/>
  <c r="K124" i="1"/>
  <c r="E124" i="1"/>
  <c r="D124" i="1"/>
  <c r="B125" i="1"/>
  <c r="B124" i="1"/>
  <c r="AQ20" i="1"/>
  <c r="AQ17" i="1"/>
  <c r="E115" i="1"/>
  <c r="F115" i="1" s="1"/>
  <c r="G115" i="1" s="1"/>
  <c r="H115" i="1" s="1"/>
  <c r="I115" i="1" s="1"/>
  <c r="J115" i="1" s="1"/>
  <c r="K115" i="1" s="1"/>
  <c r="L115" i="1" s="1"/>
  <c r="M115" i="1" s="1"/>
  <c r="N115" i="1" s="1"/>
  <c r="E74" i="1"/>
  <c r="F74" i="1"/>
  <c r="D74" i="1"/>
  <c r="E57" i="1"/>
  <c r="F57" i="1"/>
  <c r="D57" i="1"/>
  <c r="AP38" i="1"/>
  <c r="AP37" i="1"/>
  <c r="E46" i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AF46" i="1" s="1"/>
  <c r="AG46" i="1" s="1"/>
  <c r="AH46" i="1" s="1"/>
  <c r="AI46" i="1" s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G118" i="1"/>
  <c r="H118" i="1"/>
  <c r="I118" i="1"/>
  <c r="J118" i="1"/>
  <c r="K118" i="1"/>
  <c r="L118" i="1"/>
  <c r="M118" i="1"/>
  <c r="N118" i="1"/>
  <c r="O118" i="1"/>
  <c r="E47" i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AF47" i="1" s="1"/>
  <c r="AG47" i="1" s="1"/>
  <c r="AH47" i="1" s="1"/>
  <c r="AI47" i="1" s="1"/>
  <c r="AP35" i="1"/>
  <c r="AP33" i="1"/>
  <c r="AP34" i="1"/>
  <c r="AP36" i="1"/>
  <c r="E2" i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P30" i="1"/>
  <c r="D96" i="1"/>
  <c r="AP29" i="1"/>
  <c r="AP32" i="1"/>
  <c r="AP31" i="1"/>
  <c r="D89" i="1"/>
  <c r="AP28" i="1"/>
  <c r="AQ27" i="1"/>
  <c r="AP27" i="1" s="1"/>
  <c r="AQ26" i="1"/>
  <c r="AP26" i="1" s="1"/>
  <c r="O36" i="1" s="1"/>
  <c r="AQ25" i="1"/>
  <c r="AP25" i="1" s="1"/>
  <c r="AQ24" i="1"/>
  <c r="AP24" i="1" s="1"/>
  <c r="AQ22" i="1"/>
  <c r="AP22" i="1" s="1"/>
  <c r="D32" i="1" s="1"/>
  <c r="AQ23" i="1"/>
  <c r="AP23" i="1" s="1"/>
  <c r="I33" i="1" s="1"/>
  <c r="AQ21" i="1"/>
  <c r="AP21" i="1" s="1"/>
  <c r="D31" i="1" s="1"/>
  <c r="AP20" i="1"/>
  <c r="D30" i="1" s="1"/>
  <c r="AQ19" i="1"/>
  <c r="AP19" i="1" s="1"/>
  <c r="D29" i="1" s="1"/>
  <c r="AQ18" i="1"/>
  <c r="AP18" i="1" s="1"/>
  <c r="D28" i="1" s="1"/>
  <c r="AP17" i="1"/>
  <c r="D27" i="1" s="1"/>
  <c r="AQ16" i="1"/>
  <c r="AP16" i="1" s="1"/>
  <c r="AQ15" i="1"/>
  <c r="AP15" i="1" s="1"/>
  <c r="AQ14" i="1"/>
  <c r="AP14" i="1" s="1"/>
  <c r="G24" i="1" s="1"/>
  <c r="AQ13" i="1"/>
  <c r="AP13" i="1" s="1"/>
  <c r="G23" i="1" s="1"/>
  <c r="AQ11" i="1"/>
  <c r="AP11" i="1" s="1"/>
  <c r="D20" i="1" s="1"/>
  <c r="D118" i="1" s="1"/>
  <c r="D15" i="1"/>
  <c r="AP9" i="1"/>
  <c r="AP10" i="1"/>
  <c r="R13" i="1" s="1"/>
  <c r="AP12" i="1"/>
  <c r="AH22" i="1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P8" i="1"/>
  <c r="AD36" i="1" l="1"/>
  <c r="V36" i="1"/>
  <c r="AC36" i="1"/>
  <c r="U36" i="1"/>
  <c r="AB36" i="1"/>
  <c r="T36" i="1"/>
  <c r="AI36" i="1"/>
  <c r="AA36" i="1"/>
  <c r="S36" i="1"/>
  <c r="AH36" i="1"/>
  <c r="Z36" i="1"/>
  <c r="R36" i="1"/>
  <c r="N24" i="1"/>
  <c r="AG36" i="1"/>
  <c r="Y36" i="1"/>
  <c r="Q36" i="1"/>
  <c r="M24" i="1"/>
  <c r="AF36" i="1"/>
  <c r="X36" i="1"/>
  <c r="P36" i="1"/>
  <c r="AE36" i="1"/>
  <c r="W36" i="1"/>
  <c r="AD23" i="1"/>
  <c r="N23" i="1"/>
  <c r="V24" i="1"/>
  <c r="J33" i="1"/>
  <c r="AD24" i="1"/>
  <c r="V23" i="1"/>
  <c r="AC24" i="1"/>
  <c r="U24" i="1"/>
  <c r="L24" i="1"/>
  <c r="AA24" i="1"/>
  <c r="K24" i="1"/>
  <c r="AA23" i="1"/>
  <c r="K23" i="1"/>
  <c r="AH24" i="1"/>
  <c r="R24" i="1"/>
  <c r="Z23" i="1"/>
  <c r="J23" i="1"/>
  <c r="AG24" i="1"/>
  <c r="Y24" i="1"/>
  <c r="Q24" i="1"/>
  <c r="I24" i="1"/>
  <c r="AG23" i="1"/>
  <c r="Y23" i="1"/>
  <c r="Q23" i="1"/>
  <c r="I23" i="1"/>
  <c r="U23" i="1"/>
  <c r="T24" i="1"/>
  <c r="AB23" i="1"/>
  <c r="L23" i="1"/>
  <c r="S24" i="1"/>
  <c r="AI23" i="1"/>
  <c r="S23" i="1"/>
  <c r="Z24" i="1"/>
  <c r="J24" i="1"/>
  <c r="AH23" i="1"/>
  <c r="R23" i="1"/>
  <c r="AF24" i="1"/>
  <c r="X24" i="1"/>
  <c r="P24" i="1"/>
  <c r="H24" i="1"/>
  <c r="AF23" i="1"/>
  <c r="X23" i="1"/>
  <c r="P23" i="1"/>
  <c r="H23" i="1"/>
  <c r="AC23" i="1"/>
  <c r="M23" i="1"/>
  <c r="AB24" i="1"/>
  <c r="T23" i="1"/>
  <c r="AI24" i="1"/>
  <c r="AE24" i="1"/>
  <c r="W24" i="1"/>
  <c r="O24" i="1"/>
  <c r="AE23" i="1"/>
  <c r="W23" i="1"/>
  <c r="O23" i="1"/>
  <c r="E23" i="1"/>
  <c r="E107" i="1"/>
  <c r="D107" i="1"/>
  <c r="G16" i="1"/>
  <c r="G53" i="1" s="1"/>
  <c r="G54" i="1" s="1"/>
  <c r="W16" i="1"/>
  <c r="W53" i="1" s="1"/>
  <c r="W54" i="1" s="1"/>
  <c r="O16" i="1"/>
  <c r="O53" i="1" s="1"/>
  <c r="O54" i="1" s="1"/>
  <c r="N16" i="1"/>
  <c r="N53" i="1" s="1"/>
  <c r="N54" i="1" s="1"/>
  <c r="U16" i="1"/>
  <c r="U53" i="1" s="1"/>
  <c r="U54" i="1" s="1"/>
  <c r="M16" i="1"/>
  <c r="M53" i="1" s="1"/>
  <c r="M54" i="1" s="1"/>
  <c r="T16" i="1"/>
  <c r="T53" i="1" s="1"/>
  <c r="T54" i="1" s="1"/>
  <c r="K16" i="1"/>
  <c r="K53" i="1" s="1"/>
  <c r="K54" i="1" s="1"/>
  <c r="Z16" i="1"/>
  <c r="Z53" i="1" s="1"/>
  <c r="Z54" i="1" s="1"/>
  <c r="R16" i="1"/>
  <c r="R53" i="1" s="1"/>
  <c r="R54" i="1" s="1"/>
  <c r="J16" i="1"/>
  <c r="J53" i="1" s="1"/>
  <c r="J54" i="1" s="1"/>
  <c r="S16" i="1"/>
  <c r="S53" i="1" s="1"/>
  <c r="S54" i="1" s="1"/>
  <c r="Y16" i="1"/>
  <c r="Y53" i="1" s="1"/>
  <c r="Y54" i="1" s="1"/>
  <c r="Q16" i="1"/>
  <c r="Q53" i="1" s="1"/>
  <c r="Q54" i="1" s="1"/>
  <c r="I16" i="1"/>
  <c r="I53" i="1" s="1"/>
  <c r="I54" i="1" s="1"/>
  <c r="V16" i="1"/>
  <c r="V53" i="1" s="1"/>
  <c r="V54" i="1" s="1"/>
  <c r="L16" i="1"/>
  <c r="L53" i="1" s="1"/>
  <c r="L54" i="1" s="1"/>
  <c r="X16" i="1"/>
  <c r="X53" i="1" s="1"/>
  <c r="X54" i="1" s="1"/>
  <c r="P16" i="1"/>
  <c r="P53" i="1" s="1"/>
  <c r="P54" i="1" s="1"/>
  <c r="H16" i="1"/>
  <c r="H53" i="1" s="1"/>
  <c r="H54" i="1" s="1"/>
  <c r="D16" i="1"/>
  <c r="P13" i="1"/>
  <c r="AC13" i="1"/>
  <c r="AB10" i="1"/>
  <c r="AF10" i="1"/>
  <c r="AH10" i="1"/>
  <c r="AG10" i="1"/>
  <c r="AD37" i="1"/>
  <c r="AH37" i="1"/>
  <c r="V37" i="1"/>
  <c r="AI37" i="1"/>
  <c r="W37" i="1"/>
  <c r="W10" i="1"/>
  <c r="AI13" i="1"/>
  <c r="V10" i="1"/>
  <c r="AI22" i="1"/>
  <c r="AH13" i="1"/>
  <c r="X37" i="1"/>
  <c r="AI10" i="1"/>
  <c r="AC22" i="1"/>
  <c r="U37" i="1"/>
  <c r="AB22" i="1"/>
  <c r="Y10" i="1"/>
  <c r="AB13" i="1"/>
  <c r="AA13" i="1"/>
  <c r="U10" i="1"/>
  <c r="Q13" i="1"/>
  <c r="D25" i="1"/>
  <c r="R22" i="1"/>
  <c r="S22" i="1"/>
  <c r="W22" i="1"/>
  <c r="Z22" i="1"/>
  <c r="AA22" i="1"/>
  <c r="Z13" i="1"/>
  <c r="Y13" i="1"/>
  <c r="AE10" i="1"/>
  <c r="T10" i="1"/>
  <c r="X13" i="1"/>
  <c r="AD10" i="1"/>
  <c r="Q10" i="1"/>
  <c r="AE37" i="1"/>
  <c r="S13" i="1"/>
  <c r="AC10" i="1"/>
  <c r="P10" i="1"/>
  <c r="D23" i="1"/>
  <c r="D33" i="1"/>
  <c r="D37" i="1"/>
  <c r="R37" i="1"/>
  <c r="Z37" i="1"/>
  <c r="P37" i="1"/>
  <c r="Y37" i="1"/>
  <c r="Q37" i="1"/>
  <c r="AA37" i="1"/>
  <c r="S37" i="1"/>
  <c r="AB37" i="1"/>
  <c r="T37" i="1"/>
  <c r="AC37" i="1"/>
  <c r="AG37" i="1"/>
  <c r="AA2" i="1"/>
  <c r="AA16" i="1" s="1"/>
  <c r="AA53" i="1" s="1"/>
  <c r="AA54" i="1" s="1"/>
  <c r="D24" i="1"/>
  <c r="AF37" i="1"/>
  <c r="D22" i="1"/>
  <c r="P22" i="1"/>
  <c r="X22" i="1"/>
  <c r="AF22" i="1"/>
  <c r="Q22" i="1"/>
  <c r="Y22" i="1"/>
  <c r="AG22" i="1"/>
  <c r="D26" i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V22" i="1"/>
  <c r="E13" i="1"/>
  <c r="E12" i="1" s="1"/>
  <c r="V13" i="1"/>
  <c r="AD13" i="1"/>
  <c r="W13" i="1"/>
  <c r="AE13" i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E22" i="1"/>
  <c r="U22" i="1"/>
  <c r="AG13" i="1"/>
  <c r="U13" i="1"/>
  <c r="E10" i="1"/>
  <c r="E9" i="1" s="1"/>
  <c r="R10" i="1"/>
  <c r="Z10" i="1"/>
  <c r="S10" i="1"/>
  <c r="AA10" i="1"/>
  <c r="D36" i="1"/>
  <c r="AD22" i="1"/>
  <c r="T22" i="1"/>
  <c r="AF13" i="1"/>
  <c r="T13" i="1"/>
  <c r="X10" i="1"/>
  <c r="E20" i="1"/>
  <c r="D98" i="1"/>
  <c r="D91" i="1"/>
  <c r="E32" i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L22" i="1"/>
  <c r="J25" i="1"/>
  <c r="H25" i="1"/>
  <c r="I25" i="1"/>
  <c r="O22" i="1"/>
  <c r="K22" i="1"/>
  <c r="J22" i="1"/>
  <c r="J26" i="1"/>
  <c r="G22" i="1"/>
  <c r="I26" i="1"/>
  <c r="H26" i="1"/>
  <c r="F25" i="1"/>
  <c r="I22" i="1"/>
  <c r="G26" i="1"/>
  <c r="E25" i="1"/>
  <c r="H22" i="1"/>
  <c r="F26" i="1"/>
  <c r="O37" i="1"/>
  <c r="N25" i="1"/>
  <c r="N22" i="1"/>
  <c r="F22" i="1"/>
  <c r="N37" i="1"/>
  <c r="K25" i="1"/>
  <c r="M22" i="1"/>
  <c r="E22" i="1"/>
  <c r="E37" i="1"/>
  <c r="O26" i="1"/>
  <c r="N26" i="1"/>
  <c r="M25" i="1"/>
  <c r="K26" i="1"/>
  <c r="L25" i="1"/>
  <c r="F24" i="1"/>
  <c r="L37" i="1"/>
  <c r="E24" i="1"/>
  <c r="E27" i="1"/>
  <c r="F27" i="1" s="1"/>
  <c r="G27" i="1" s="1"/>
  <c r="H27" i="1" s="1"/>
  <c r="I27" i="1" s="1"/>
  <c r="J27" i="1" s="1"/>
  <c r="K27" i="1" s="1"/>
  <c r="L27" i="1" s="1"/>
  <c r="M27" i="1" s="1"/>
  <c r="N27" i="1" s="1"/>
  <c r="O27" i="1" s="1"/>
  <c r="P27" i="1" s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AA27" i="1" s="1"/>
  <c r="AB27" i="1" s="1"/>
  <c r="AC27" i="1" s="1"/>
  <c r="AD27" i="1" s="1"/>
  <c r="AE27" i="1" s="1"/>
  <c r="AF27" i="1" s="1"/>
  <c r="AG27" i="1" s="1"/>
  <c r="AH27" i="1" s="1"/>
  <c r="AI27" i="1" s="1"/>
  <c r="H37" i="1"/>
  <c r="G37" i="1"/>
  <c r="M26" i="1"/>
  <c r="E26" i="1"/>
  <c r="F23" i="1"/>
  <c r="F37" i="1"/>
  <c r="L26" i="1"/>
  <c r="O25" i="1"/>
  <c r="G25" i="1"/>
  <c r="E30" i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M37" i="1"/>
  <c r="J36" i="1"/>
  <c r="H36" i="1"/>
  <c r="H33" i="1"/>
  <c r="E31" i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K37" i="1"/>
  <c r="N36" i="1"/>
  <c r="F36" i="1"/>
  <c r="G33" i="1"/>
  <c r="K36" i="1"/>
  <c r="G36" i="1"/>
  <c r="E29" i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J37" i="1"/>
  <c r="M36" i="1"/>
  <c r="E36" i="1"/>
  <c r="F33" i="1"/>
  <c r="I36" i="1"/>
  <c r="E28" i="1"/>
  <c r="I37" i="1"/>
  <c r="L36" i="1"/>
  <c r="E33" i="1"/>
  <c r="K13" i="1"/>
  <c r="H13" i="1"/>
  <c r="O13" i="1"/>
  <c r="G13" i="1"/>
  <c r="J13" i="1"/>
  <c r="K10" i="1"/>
  <c r="I13" i="1"/>
  <c r="J10" i="1"/>
  <c r="N13" i="1"/>
  <c r="F13" i="1"/>
  <c r="M13" i="1"/>
  <c r="L13" i="1"/>
  <c r="O10" i="1"/>
  <c r="N10" i="1"/>
  <c r="M10" i="1"/>
  <c r="I10" i="1"/>
  <c r="H10" i="1"/>
  <c r="G10" i="1"/>
  <c r="F10" i="1"/>
  <c r="L10" i="1"/>
  <c r="G50" i="1" l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G49" i="1"/>
  <c r="H49" i="1" s="1"/>
  <c r="E15" i="1"/>
  <c r="E16" i="1" s="1"/>
  <c r="D38" i="1"/>
  <c r="D117" i="1" s="1"/>
  <c r="F9" i="1"/>
  <c r="AB2" i="1"/>
  <c r="AB16" i="1" s="1"/>
  <c r="AB53" i="1" s="1"/>
  <c r="AB54" i="1" s="1"/>
  <c r="F12" i="1"/>
  <c r="G12" i="1" s="1"/>
  <c r="F20" i="1"/>
  <c r="F118" i="1" s="1"/>
  <c r="E118" i="1"/>
  <c r="E38" i="1"/>
  <c r="F28" i="1"/>
  <c r="G28" i="1" s="1"/>
  <c r="H28" i="1" s="1"/>
  <c r="I28" i="1" s="1"/>
  <c r="J28" i="1" s="1"/>
  <c r="K28" i="1" s="1"/>
  <c r="L28" i="1" s="1"/>
  <c r="M28" i="1" s="1"/>
  <c r="N28" i="1" s="1"/>
  <c r="O28" i="1" s="1"/>
  <c r="G51" i="1" l="1"/>
  <c r="G57" i="1" s="1"/>
  <c r="G58" i="1" s="1"/>
  <c r="G74" i="1" s="1"/>
  <c r="I49" i="1"/>
  <c r="H51" i="1"/>
  <c r="F15" i="1"/>
  <c r="G9" i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D41" i="1"/>
  <c r="O38" i="1"/>
  <c r="O117" i="1" s="1"/>
  <c r="O119" i="1" s="1"/>
  <c r="P28" i="1"/>
  <c r="AC2" i="1"/>
  <c r="AC16" i="1" s="1"/>
  <c r="AC53" i="1" s="1"/>
  <c r="AC54" i="1" s="1"/>
  <c r="D119" i="1"/>
  <c r="E41" i="1"/>
  <c r="E117" i="1"/>
  <c r="E119" i="1" s="1"/>
  <c r="H38" i="1"/>
  <c r="H117" i="1" s="1"/>
  <c r="H119" i="1" s="1"/>
  <c r="K38" i="1"/>
  <c r="K117" i="1" s="1"/>
  <c r="K119" i="1" s="1"/>
  <c r="I38" i="1"/>
  <c r="I117" i="1" s="1"/>
  <c r="I119" i="1" s="1"/>
  <c r="N38" i="1"/>
  <c r="N117" i="1" s="1"/>
  <c r="N119" i="1" s="1"/>
  <c r="G38" i="1"/>
  <c r="G117" i="1" s="1"/>
  <c r="G119" i="1" s="1"/>
  <c r="L38" i="1"/>
  <c r="L117" i="1" s="1"/>
  <c r="L119" i="1" s="1"/>
  <c r="F38" i="1"/>
  <c r="J38" i="1"/>
  <c r="J117" i="1" s="1"/>
  <c r="J119" i="1" s="1"/>
  <c r="M38" i="1"/>
  <c r="M117" i="1" s="1"/>
  <c r="M119" i="1" s="1"/>
  <c r="H12" i="1"/>
  <c r="E60" i="1" l="1"/>
  <c r="D60" i="1"/>
  <c r="H57" i="1"/>
  <c r="H107" i="1" s="1"/>
  <c r="J49" i="1"/>
  <c r="I51" i="1"/>
  <c r="I57" i="1" s="1"/>
  <c r="I58" i="1" s="1"/>
  <c r="I74" i="1" s="1"/>
  <c r="E113" i="1"/>
  <c r="D113" i="1"/>
  <c r="F16" i="1"/>
  <c r="F107" i="1" s="1"/>
  <c r="G15" i="1"/>
  <c r="D65" i="1"/>
  <c r="D66" i="1" s="1"/>
  <c r="D71" i="1" s="1"/>
  <c r="AD2" i="1"/>
  <c r="AD16" i="1" s="1"/>
  <c r="AD53" i="1" s="1"/>
  <c r="AD54" i="1" s="1"/>
  <c r="Q28" i="1"/>
  <c r="P38" i="1"/>
  <c r="P117" i="1" s="1"/>
  <c r="P119" i="1" s="1"/>
  <c r="E65" i="1"/>
  <c r="E66" i="1" s="1"/>
  <c r="E71" i="1" s="1"/>
  <c r="F117" i="1"/>
  <c r="F119" i="1" s="1"/>
  <c r="I12" i="1"/>
  <c r="H15" i="1"/>
  <c r="H41" i="1" s="1"/>
  <c r="D72" i="1" l="1"/>
  <c r="D61" i="1"/>
  <c r="D73" i="1"/>
  <c r="E61" i="1"/>
  <c r="E73" i="1"/>
  <c r="H58" i="1"/>
  <c r="H60" i="1" s="1"/>
  <c r="H73" i="1" s="1"/>
  <c r="K49" i="1"/>
  <c r="J51" i="1"/>
  <c r="H113" i="1"/>
  <c r="F41" i="1"/>
  <c r="G41" i="1"/>
  <c r="D67" i="1"/>
  <c r="P41" i="1"/>
  <c r="R28" i="1"/>
  <c r="Q38" i="1"/>
  <c r="Q117" i="1" s="1"/>
  <c r="Q119" i="1" s="1"/>
  <c r="AE2" i="1"/>
  <c r="AE16" i="1" s="1"/>
  <c r="AE53" i="1" s="1"/>
  <c r="AE54" i="1" s="1"/>
  <c r="E67" i="1"/>
  <c r="H65" i="1"/>
  <c r="H66" i="1" s="1"/>
  <c r="D82" i="1"/>
  <c r="J12" i="1"/>
  <c r="I15" i="1"/>
  <c r="I41" i="1" s="1"/>
  <c r="D83" i="1" l="1"/>
  <c r="D92" i="1" s="1"/>
  <c r="D93" i="1" s="1"/>
  <c r="E89" i="1" s="1"/>
  <c r="E91" i="1" s="1"/>
  <c r="G60" i="1"/>
  <c r="F60" i="1"/>
  <c r="I60" i="1"/>
  <c r="H61" i="1"/>
  <c r="H74" i="1"/>
  <c r="D112" i="1"/>
  <c r="J57" i="1"/>
  <c r="J107" i="1" s="1"/>
  <c r="I107" i="1"/>
  <c r="L49" i="1"/>
  <c r="K51" i="1"/>
  <c r="P113" i="1"/>
  <c r="G113" i="1"/>
  <c r="F113" i="1"/>
  <c r="I113" i="1"/>
  <c r="F65" i="1"/>
  <c r="F66" i="1" s="1"/>
  <c r="F71" i="1" s="1"/>
  <c r="G65" i="1"/>
  <c r="G66" i="1" s="1"/>
  <c r="G71" i="1" s="1"/>
  <c r="P65" i="1"/>
  <c r="P66" i="1" s="1"/>
  <c r="P71" i="1" s="1"/>
  <c r="Q41" i="1"/>
  <c r="AF2" i="1"/>
  <c r="AF16" i="1" s="1"/>
  <c r="AF53" i="1" s="1"/>
  <c r="AF54" i="1" s="1"/>
  <c r="S28" i="1"/>
  <c r="R38" i="1"/>
  <c r="R117" i="1" s="1"/>
  <c r="R119" i="1" s="1"/>
  <c r="I65" i="1"/>
  <c r="I66" i="1" s="1"/>
  <c r="H67" i="1"/>
  <c r="H71" i="1"/>
  <c r="K12" i="1"/>
  <c r="J15" i="1"/>
  <c r="J41" i="1" s="1"/>
  <c r="D99" i="1" l="1"/>
  <c r="D75" i="1" s="1"/>
  <c r="I61" i="1"/>
  <c r="I73" i="1"/>
  <c r="G61" i="1"/>
  <c r="G73" i="1"/>
  <c r="F61" i="1"/>
  <c r="F73" i="1"/>
  <c r="J58" i="1"/>
  <c r="J60" i="1" s="1"/>
  <c r="J73" i="1" s="1"/>
  <c r="K57" i="1"/>
  <c r="M49" i="1"/>
  <c r="L51" i="1"/>
  <c r="J113" i="1"/>
  <c r="Q113" i="1"/>
  <c r="F67" i="1"/>
  <c r="G67" i="1"/>
  <c r="G107" i="1"/>
  <c r="Q65" i="1"/>
  <c r="Q66" i="1" s="1"/>
  <c r="Q71" i="1" s="1"/>
  <c r="P67" i="1"/>
  <c r="R41" i="1"/>
  <c r="T28" i="1"/>
  <c r="S38" i="1"/>
  <c r="S117" i="1" s="1"/>
  <c r="S119" i="1" s="1"/>
  <c r="AG2" i="1"/>
  <c r="AG16" i="1" s="1"/>
  <c r="AG53" i="1" s="1"/>
  <c r="AG54" i="1" s="1"/>
  <c r="J65" i="1"/>
  <c r="J66" i="1" s="1"/>
  <c r="D84" i="1"/>
  <c r="I67" i="1"/>
  <c r="I71" i="1"/>
  <c r="L12" i="1"/>
  <c r="K15" i="1"/>
  <c r="K41" i="1" s="1"/>
  <c r="D76" i="1" l="1"/>
  <c r="E70" i="1" s="1"/>
  <c r="E72" i="1" s="1"/>
  <c r="D106" i="1"/>
  <c r="D108" i="1" s="1"/>
  <c r="D100" i="1"/>
  <c r="E96" i="1" s="1"/>
  <c r="J61" i="1"/>
  <c r="J74" i="1"/>
  <c r="K58" i="1"/>
  <c r="K60" i="1" s="1"/>
  <c r="K73" i="1" s="1"/>
  <c r="K107" i="1"/>
  <c r="L57" i="1"/>
  <c r="N49" i="1"/>
  <c r="M51" i="1"/>
  <c r="K113" i="1"/>
  <c r="R113" i="1"/>
  <c r="R65" i="1"/>
  <c r="R66" i="1" s="1"/>
  <c r="R71" i="1" s="1"/>
  <c r="AH2" i="1"/>
  <c r="AH16" i="1" s="1"/>
  <c r="AH53" i="1" s="1"/>
  <c r="AH54" i="1" s="1"/>
  <c r="S41" i="1"/>
  <c r="Q67" i="1"/>
  <c r="U28" i="1"/>
  <c r="T38" i="1"/>
  <c r="T117" i="1" s="1"/>
  <c r="T119" i="1" s="1"/>
  <c r="E80" i="1"/>
  <c r="K65" i="1"/>
  <c r="K66" i="1" s="1"/>
  <c r="J67" i="1"/>
  <c r="J71" i="1"/>
  <c r="M12" i="1"/>
  <c r="L15" i="1"/>
  <c r="L41" i="1" s="1"/>
  <c r="D104" i="1" l="1"/>
  <c r="E98" i="1"/>
  <c r="K61" i="1"/>
  <c r="K74" i="1"/>
  <c r="L58" i="1"/>
  <c r="L60" i="1" s="1"/>
  <c r="L73" i="1" s="1"/>
  <c r="L107" i="1"/>
  <c r="E82" i="1"/>
  <c r="E83" i="1" s="1"/>
  <c r="M57" i="1"/>
  <c r="O49" i="1"/>
  <c r="N51" i="1"/>
  <c r="R67" i="1"/>
  <c r="S113" i="1"/>
  <c r="L113" i="1"/>
  <c r="S65" i="1"/>
  <c r="S66" i="1" s="1"/>
  <c r="S71" i="1" s="1"/>
  <c r="AI2" i="1"/>
  <c r="AI16" i="1" s="1"/>
  <c r="AI53" i="1" s="1"/>
  <c r="AI54" i="1" s="1"/>
  <c r="T41" i="1"/>
  <c r="V28" i="1"/>
  <c r="U38" i="1"/>
  <c r="U117" i="1" s="1"/>
  <c r="U119" i="1" s="1"/>
  <c r="L65" i="1"/>
  <c r="L66" i="1" s="1"/>
  <c r="K67" i="1"/>
  <c r="K71" i="1"/>
  <c r="N12" i="1"/>
  <c r="M15" i="1"/>
  <c r="M41" i="1" s="1"/>
  <c r="D110" i="1" l="1"/>
  <c r="D125" i="1"/>
  <c r="E92" i="1"/>
  <c r="E93" i="1" s="1"/>
  <c r="F89" i="1" s="1"/>
  <c r="F91" i="1" s="1"/>
  <c r="E112" i="1"/>
  <c r="L61" i="1"/>
  <c r="L74" i="1"/>
  <c r="M107" i="1"/>
  <c r="M58" i="1"/>
  <c r="M60" i="1" s="1"/>
  <c r="M73" i="1" s="1"/>
  <c r="N57" i="1"/>
  <c r="P49" i="1"/>
  <c r="O51" i="1"/>
  <c r="M113" i="1"/>
  <c r="T113" i="1"/>
  <c r="S67" i="1"/>
  <c r="T65" i="1"/>
  <c r="T66" i="1" s="1"/>
  <c r="T71" i="1" s="1"/>
  <c r="U41" i="1"/>
  <c r="W28" i="1"/>
  <c r="V38" i="1"/>
  <c r="V117" i="1" s="1"/>
  <c r="V119" i="1" s="1"/>
  <c r="M65" i="1"/>
  <c r="M66" i="1" s="1"/>
  <c r="L67" i="1"/>
  <c r="L71" i="1"/>
  <c r="O12" i="1"/>
  <c r="N15" i="1"/>
  <c r="N41" i="1" s="1"/>
  <c r="E99" i="1" l="1"/>
  <c r="E75" i="1" s="1"/>
  <c r="M61" i="1"/>
  <c r="M74" i="1"/>
  <c r="N58" i="1"/>
  <c r="N60" i="1" s="1"/>
  <c r="N73" i="1" s="1"/>
  <c r="E84" i="1"/>
  <c r="F80" i="1" s="1"/>
  <c r="N107" i="1"/>
  <c r="O57" i="1"/>
  <c r="Q49" i="1"/>
  <c r="P51" i="1"/>
  <c r="N113" i="1"/>
  <c r="U113" i="1"/>
  <c r="U65" i="1"/>
  <c r="U66" i="1" s="1"/>
  <c r="U71" i="1" s="1"/>
  <c r="V41" i="1"/>
  <c r="T67" i="1"/>
  <c r="O15" i="1"/>
  <c r="O41" i="1" s="1"/>
  <c r="P12" i="1"/>
  <c r="X28" i="1"/>
  <c r="W38" i="1"/>
  <c r="W117" i="1" s="1"/>
  <c r="W119" i="1" s="1"/>
  <c r="N65" i="1"/>
  <c r="N66" i="1" s="1"/>
  <c r="M67" i="1"/>
  <c r="M71" i="1"/>
  <c r="E100" i="1" l="1"/>
  <c r="F96" i="1" s="1"/>
  <c r="F98" i="1" s="1"/>
  <c r="E106" i="1"/>
  <c r="E76" i="1"/>
  <c r="F82" i="1"/>
  <c r="F83" i="1" s="1"/>
  <c r="N61" i="1"/>
  <c r="N74" i="1"/>
  <c r="O58" i="1"/>
  <c r="O60" i="1" s="1"/>
  <c r="O73" i="1" s="1"/>
  <c r="O107" i="1"/>
  <c r="P57" i="1"/>
  <c r="R49" i="1"/>
  <c r="Q51" i="1"/>
  <c r="V113" i="1"/>
  <c r="O113" i="1"/>
  <c r="O65" i="1"/>
  <c r="O66" i="1" s="1"/>
  <c r="O71" i="1" s="1"/>
  <c r="V65" i="1"/>
  <c r="V66" i="1" s="1"/>
  <c r="V71" i="1" s="1"/>
  <c r="W41" i="1"/>
  <c r="U67" i="1"/>
  <c r="Y28" i="1"/>
  <c r="X38" i="1"/>
  <c r="X117" i="1" s="1"/>
  <c r="X119" i="1" s="1"/>
  <c r="Q12" i="1"/>
  <c r="P15" i="1"/>
  <c r="N67" i="1"/>
  <c r="N71" i="1"/>
  <c r="E104" i="1" l="1"/>
  <c r="E125" i="1" s="1"/>
  <c r="E105" i="1"/>
  <c r="E108" i="1" s="1"/>
  <c r="F70" i="1"/>
  <c r="F92" i="1"/>
  <c r="F99" i="1" s="1"/>
  <c r="F106" i="1" s="1"/>
  <c r="F126" i="1" s="1"/>
  <c r="E110" i="1"/>
  <c r="F84" i="1"/>
  <c r="G80" i="1" s="1"/>
  <c r="O61" i="1"/>
  <c r="O74" i="1"/>
  <c r="P58" i="1"/>
  <c r="P60" i="1" s="1"/>
  <c r="P73" i="1" s="1"/>
  <c r="P107" i="1"/>
  <c r="Q57" i="1"/>
  <c r="S49" i="1"/>
  <c r="R51" i="1"/>
  <c r="W113" i="1"/>
  <c r="O67" i="1"/>
  <c r="V67" i="1"/>
  <c r="W65" i="1"/>
  <c r="W66" i="1" s="1"/>
  <c r="W71" i="1" s="1"/>
  <c r="X41" i="1"/>
  <c r="R12" i="1"/>
  <c r="Q15" i="1"/>
  <c r="Z28" i="1"/>
  <c r="Y38" i="1"/>
  <c r="Y117" i="1" s="1"/>
  <c r="Y119" i="1" s="1"/>
  <c r="F75" i="1" l="1"/>
  <c r="F93" i="1"/>
  <c r="G89" i="1" s="1"/>
  <c r="G91" i="1" s="1"/>
  <c r="F72" i="1"/>
  <c r="F112" i="1" s="1"/>
  <c r="F100" i="1"/>
  <c r="G96" i="1" s="1"/>
  <c r="P61" i="1"/>
  <c r="P74" i="1"/>
  <c r="Q58" i="1"/>
  <c r="Q60" i="1" s="1"/>
  <c r="Q73" i="1" s="1"/>
  <c r="G82" i="1"/>
  <c r="G83" i="1" s="1"/>
  <c r="Q107" i="1"/>
  <c r="R57" i="1"/>
  <c r="T49" i="1"/>
  <c r="S51" i="1"/>
  <c r="X113" i="1"/>
  <c r="X65" i="1"/>
  <c r="X66" i="1" s="1"/>
  <c r="X71" i="1" s="1"/>
  <c r="Y41" i="1"/>
  <c r="W67" i="1"/>
  <c r="AA28" i="1"/>
  <c r="Z38" i="1"/>
  <c r="Z117" i="1" s="1"/>
  <c r="Z119" i="1" s="1"/>
  <c r="S12" i="1"/>
  <c r="R15" i="1"/>
  <c r="F76" i="1" l="1"/>
  <c r="G70" i="1" s="1"/>
  <c r="G92" i="1"/>
  <c r="G93" i="1" s="1"/>
  <c r="H89" i="1" s="1"/>
  <c r="H91" i="1" s="1"/>
  <c r="G98" i="1"/>
  <c r="Q61" i="1"/>
  <c r="Q74" i="1"/>
  <c r="R58" i="1"/>
  <c r="R60" i="1" s="1"/>
  <c r="R73" i="1" s="1"/>
  <c r="R107" i="1"/>
  <c r="S57" i="1"/>
  <c r="U49" i="1"/>
  <c r="T51" i="1"/>
  <c r="Y113" i="1"/>
  <c r="Y65" i="1"/>
  <c r="Y66" i="1" s="1"/>
  <c r="Y71" i="1" s="1"/>
  <c r="Z41" i="1"/>
  <c r="X67" i="1"/>
  <c r="T12" i="1"/>
  <c r="S15" i="1"/>
  <c r="AB28" i="1"/>
  <c r="AA38" i="1"/>
  <c r="AA117" i="1" s="1"/>
  <c r="AA119" i="1" s="1"/>
  <c r="F104" i="1" l="1"/>
  <c r="F125" i="1" s="1"/>
  <c r="F105" i="1"/>
  <c r="F108" i="1" s="1"/>
  <c r="G72" i="1"/>
  <c r="G112" i="1" s="1"/>
  <c r="G99" i="1"/>
  <c r="G75" i="1" s="1"/>
  <c r="G84" i="1"/>
  <c r="H80" i="1" s="1"/>
  <c r="R74" i="1"/>
  <c r="S58" i="1"/>
  <c r="S60" i="1" s="1"/>
  <c r="S73" i="1" s="1"/>
  <c r="S107" i="1"/>
  <c r="T57" i="1"/>
  <c r="V49" i="1"/>
  <c r="U51" i="1"/>
  <c r="Z113" i="1"/>
  <c r="Z65" i="1"/>
  <c r="Z66" i="1" s="1"/>
  <c r="Z71" i="1" s="1"/>
  <c r="AA41" i="1"/>
  <c r="Y67" i="1"/>
  <c r="AC28" i="1"/>
  <c r="AB38" i="1"/>
  <c r="AB117" i="1" s="1"/>
  <c r="AB119" i="1" s="1"/>
  <c r="T15" i="1"/>
  <c r="U12" i="1"/>
  <c r="F110" i="1" l="1"/>
  <c r="G100" i="1"/>
  <c r="H96" i="1" s="1"/>
  <c r="H98" i="1" s="1"/>
  <c r="G106" i="1"/>
  <c r="G126" i="1" s="1"/>
  <c r="G76" i="1"/>
  <c r="H82" i="1"/>
  <c r="H83" i="1" s="1"/>
  <c r="S61" i="1"/>
  <c r="S74" i="1"/>
  <c r="R61" i="1"/>
  <c r="T58" i="1"/>
  <c r="T60" i="1" s="1"/>
  <c r="T73" i="1" s="1"/>
  <c r="T107" i="1"/>
  <c r="U57" i="1"/>
  <c r="W49" i="1"/>
  <c r="V51" i="1"/>
  <c r="AA113" i="1"/>
  <c r="AA65" i="1"/>
  <c r="AA66" i="1" s="1"/>
  <c r="AA71" i="1" s="1"/>
  <c r="AB41" i="1"/>
  <c r="Z67" i="1"/>
  <c r="U15" i="1"/>
  <c r="V12" i="1"/>
  <c r="AD28" i="1"/>
  <c r="AC38" i="1"/>
  <c r="AC117" i="1" s="1"/>
  <c r="AC119" i="1" s="1"/>
  <c r="G105" i="1" l="1"/>
  <c r="G108" i="1" s="1"/>
  <c r="H70" i="1"/>
  <c r="G104" i="1"/>
  <c r="G125" i="1" s="1"/>
  <c r="H92" i="1"/>
  <c r="H99" i="1" s="1"/>
  <c r="H106" i="1" s="1"/>
  <c r="H126" i="1" s="1"/>
  <c r="H84" i="1"/>
  <c r="I80" i="1" s="1"/>
  <c r="T74" i="1"/>
  <c r="U58" i="1"/>
  <c r="U60" i="1" s="1"/>
  <c r="U73" i="1" s="1"/>
  <c r="U107" i="1"/>
  <c r="V57" i="1"/>
  <c r="X49" i="1"/>
  <c r="W51" i="1"/>
  <c r="AB113" i="1"/>
  <c r="AB65" i="1"/>
  <c r="AB66" i="1" s="1"/>
  <c r="AB71" i="1" s="1"/>
  <c r="AA67" i="1"/>
  <c r="AC41" i="1"/>
  <c r="AE28" i="1"/>
  <c r="AD38" i="1"/>
  <c r="AD117" i="1" s="1"/>
  <c r="AD119" i="1" s="1"/>
  <c r="V15" i="1"/>
  <c r="W12" i="1"/>
  <c r="H75" i="1" l="1"/>
  <c r="G110" i="1"/>
  <c r="H72" i="1"/>
  <c r="H112" i="1" s="1"/>
  <c r="H100" i="1"/>
  <c r="I96" i="1" s="1"/>
  <c r="I98" i="1" s="1"/>
  <c r="H93" i="1"/>
  <c r="I89" i="1" s="1"/>
  <c r="I91" i="1" s="1"/>
  <c r="I82" i="1"/>
  <c r="I83" i="1" s="1"/>
  <c r="U74" i="1"/>
  <c r="T61" i="1"/>
  <c r="V58" i="1"/>
  <c r="V60" i="1" s="1"/>
  <c r="V73" i="1" s="1"/>
  <c r="V107" i="1"/>
  <c r="W57" i="1"/>
  <c r="Y49" i="1"/>
  <c r="X51" i="1"/>
  <c r="AC113" i="1"/>
  <c r="AC65" i="1"/>
  <c r="AC66" i="1" s="1"/>
  <c r="AC71" i="1" s="1"/>
  <c r="AD41" i="1"/>
  <c r="AB67" i="1"/>
  <c r="X12" i="1"/>
  <c r="W15" i="1"/>
  <c r="AF28" i="1"/>
  <c r="AE38" i="1"/>
  <c r="AE117" i="1" s="1"/>
  <c r="AE119" i="1" s="1"/>
  <c r="H76" i="1" l="1"/>
  <c r="H105" i="1" s="1"/>
  <c r="H108" i="1" s="1"/>
  <c r="I92" i="1"/>
  <c r="I93" i="1" s="1"/>
  <c r="J89" i="1" s="1"/>
  <c r="J91" i="1" s="1"/>
  <c r="I84" i="1"/>
  <c r="J80" i="1" s="1"/>
  <c r="V61" i="1"/>
  <c r="V74" i="1"/>
  <c r="U61" i="1"/>
  <c r="W58" i="1"/>
  <c r="W60" i="1" s="1"/>
  <c r="W73" i="1" s="1"/>
  <c r="W107" i="1"/>
  <c r="X57" i="1"/>
  <c r="Z49" i="1"/>
  <c r="Y51" i="1"/>
  <c r="AD113" i="1"/>
  <c r="AD65" i="1"/>
  <c r="AD66" i="1" s="1"/>
  <c r="AE41" i="1"/>
  <c r="AC67" i="1"/>
  <c r="AG28" i="1"/>
  <c r="AH28" i="1" s="1"/>
  <c r="AF38" i="1"/>
  <c r="AF117" i="1" s="1"/>
  <c r="AF119" i="1" s="1"/>
  <c r="Y12" i="1"/>
  <c r="X15" i="1"/>
  <c r="H104" i="1" l="1"/>
  <c r="I70" i="1"/>
  <c r="I72" i="1" s="1"/>
  <c r="I112" i="1" s="1"/>
  <c r="I99" i="1"/>
  <c r="I106" i="1" s="1"/>
  <c r="I126" i="1" s="1"/>
  <c r="W61" i="1"/>
  <c r="W74" i="1"/>
  <c r="X58" i="1"/>
  <c r="X60" i="1" s="1"/>
  <c r="X73" i="1" s="1"/>
  <c r="X107" i="1"/>
  <c r="J82" i="1"/>
  <c r="J83" i="1" s="1"/>
  <c r="Y57" i="1"/>
  <c r="AA49" i="1"/>
  <c r="Z51" i="1"/>
  <c r="AE113" i="1"/>
  <c r="AE65" i="1"/>
  <c r="AE66" i="1" s="1"/>
  <c r="AE71" i="1" s="1"/>
  <c r="AD71" i="1"/>
  <c r="AD67" i="1"/>
  <c r="AF41" i="1"/>
  <c r="AI28" i="1"/>
  <c r="AH38" i="1"/>
  <c r="AH117" i="1" s="1"/>
  <c r="AH119" i="1" s="1"/>
  <c r="AG38" i="1"/>
  <c r="AG117" i="1" s="1"/>
  <c r="AG119" i="1" s="1"/>
  <c r="Y15" i="1"/>
  <c r="Z12" i="1"/>
  <c r="I75" i="1" l="1"/>
  <c r="I76" i="1" s="1"/>
  <c r="J70" i="1" s="1"/>
  <c r="H110" i="1"/>
  <c r="H125" i="1"/>
  <c r="I100" i="1"/>
  <c r="J96" i="1" s="1"/>
  <c r="J98" i="1" s="1"/>
  <c r="J92" i="1"/>
  <c r="J93" i="1" s="1"/>
  <c r="K89" i="1" s="1"/>
  <c r="K91" i="1" s="1"/>
  <c r="X61" i="1"/>
  <c r="X74" i="1"/>
  <c r="Y58" i="1"/>
  <c r="Y60" i="1" s="1"/>
  <c r="Y73" i="1" s="1"/>
  <c r="J84" i="1"/>
  <c r="Y107" i="1"/>
  <c r="Z57" i="1"/>
  <c r="AB49" i="1"/>
  <c r="AA51" i="1"/>
  <c r="AF113" i="1"/>
  <c r="AF65" i="1"/>
  <c r="AF66" i="1" s="1"/>
  <c r="AF71" i="1" s="1"/>
  <c r="AH41" i="1"/>
  <c r="AE67" i="1"/>
  <c r="AG41" i="1"/>
  <c r="AI38" i="1"/>
  <c r="AI117" i="1" s="1"/>
  <c r="AI119" i="1" s="1"/>
  <c r="Z15" i="1"/>
  <c r="AA12" i="1"/>
  <c r="I105" i="1" l="1"/>
  <c r="I108" i="1" s="1"/>
  <c r="J72" i="1"/>
  <c r="J112" i="1" s="1"/>
  <c r="J99" i="1"/>
  <c r="J75" i="1" s="1"/>
  <c r="I104" i="1"/>
  <c r="Y61" i="1"/>
  <c r="Y74" i="1"/>
  <c r="Z58" i="1"/>
  <c r="Z60" i="1" s="1"/>
  <c r="Z73" i="1" s="1"/>
  <c r="Z107" i="1"/>
  <c r="K80" i="1"/>
  <c r="AA57" i="1"/>
  <c r="AC49" i="1"/>
  <c r="AB51" i="1"/>
  <c r="AH113" i="1"/>
  <c r="AG113" i="1"/>
  <c r="AH65" i="1"/>
  <c r="AH66" i="1" s="1"/>
  <c r="AH71" i="1" s="1"/>
  <c r="AI41" i="1"/>
  <c r="AG65" i="1"/>
  <c r="AG66" i="1" s="1"/>
  <c r="AG71" i="1" s="1"/>
  <c r="AF67" i="1"/>
  <c r="AB12" i="1"/>
  <c r="AA15" i="1"/>
  <c r="J100" i="1" l="1"/>
  <c r="K96" i="1" s="1"/>
  <c r="K98" i="1" s="1"/>
  <c r="J106" i="1"/>
  <c r="J126" i="1" s="1"/>
  <c r="I110" i="1"/>
  <c r="I125" i="1"/>
  <c r="J76" i="1"/>
  <c r="Z61" i="1"/>
  <c r="Z74" i="1"/>
  <c r="AA58" i="1"/>
  <c r="AA60" i="1" s="1"/>
  <c r="AA73" i="1" s="1"/>
  <c r="AA107" i="1"/>
  <c r="K82" i="1"/>
  <c r="AB57" i="1"/>
  <c r="AD49" i="1"/>
  <c r="AC51" i="1"/>
  <c r="AI113" i="1"/>
  <c r="AI65" i="1"/>
  <c r="AI66" i="1" s="1"/>
  <c r="AI71" i="1" s="1"/>
  <c r="AG67" i="1"/>
  <c r="AH67" i="1"/>
  <c r="AB15" i="1"/>
  <c r="AC12" i="1"/>
  <c r="J104" i="1" l="1"/>
  <c r="J125" i="1" s="1"/>
  <c r="K70" i="1"/>
  <c r="J105" i="1"/>
  <c r="J108" i="1" s="1"/>
  <c r="K83" i="1"/>
  <c r="AA74" i="1"/>
  <c r="AB58" i="1"/>
  <c r="AB60" i="1" s="1"/>
  <c r="AB73" i="1" s="1"/>
  <c r="AB107" i="1"/>
  <c r="AC57" i="1"/>
  <c r="AE49" i="1"/>
  <c r="AD51" i="1"/>
  <c r="AI67" i="1"/>
  <c r="AC15" i="1"/>
  <c r="AD12" i="1"/>
  <c r="J110" i="1" l="1"/>
  <c r="K72" i="1"/>
  <c r="K112" i="1" s="1"/>
  <c r="K92" i="1"/>
  <c r="K99" i="1" s="1"/>
  <c r="K106" i="1" s="1"/>
  <c r="K126" i="1" s="1"/>
  <c r="AA61" i="1"/>
  <c r="AB74" i="1"/>
  <c r="AC58" i="1"/>
  <c r="AC60" i="1" s="1"/>
  <c r="AC73" i="1" s="1"/>
  <c r="K84" i="1"/>
  <c r="AC107" i="1"/>
  <c r="AD57" i="1"/>
  <c r="AF49" i="1"/>
  <c r="AE51" i="1"/>
  <c r="AE12" i="1"/>
  <c r="AD15" i="1"/>
  <c r="K75" i="1" l="1"/>
  <c r="K76" i="1" s="1"/>
  <c r="K105" i="1" s="1"/>
  <c r="K100" i="1"/>
  <c r="L96" i="1" s="1"/>
  <c r="L98" i="1" s="1"/>
  <c r="K93" i="1"/>
  <c r="L89" i="1" s="1"/>
  <c r="L91" i="1" s="1"/>
  <c r="AC61" i="1"/>
  <c r="AC74" i="1"/>
  <c r="AB61" i="1"/>
  <c r="AD58" i="1"/>
  <c r="AD60" i="1" s="1"/>
  <c r="AD73" i="1" s="1"/>
  <c r="AD107" i="1"/>
  <c r="L80" i="1"/>
  <c r="AE57" i="1"/>
  <c r="AG49" i="1"/>
  <c r="AF51" i="1"/>
  <c r="AF12" i="1"/>
  <c r="AE15" i="1"/>
  <c r="L70" i="1" l="1"/>
  <c r="L72" i="1" s="1"/>
  <c r="K108" i="1"/>
  <c r="K104" i="1"/>
  <c r="K125" i="1" s="1"/>
  <c r="AD61" i="1"/>
  <c r="AD74" i="1"/>
  <c r="AE58" i="1"/>
  <c r="AE60" i="1" s="1"/>
  <c r="AE73" i="1" s="1"/>
  <c r="L82" i="1"/>
  <c r="L83" i="1" s="1"/>
  <c r="AE107" i="1"/>
  <c r="AF57" i="1"/>
  <c r="AH49" i="1"/>
  <c r="AG51" i="1"/>
  <c r="AG12" i="1"/>
  <c r="AH12" i="1" s="1"/>
  <c r="AF15" i="1"/>
  <c r="K110" i="1" l="1"/>
  <c r="L92" i="1"/>
  <c r="L93" i="1" s="1"/>
  <c r="M89" i="1" s="1"/>
  <c r="M91" i="1" s="1"/>
  <c r="AE61" i="1"/>
  <c r="AE74" i="1"/>
  <c r="AF58" i="1"/>
  <c r="AF60" i="1" s="1"/>
  <c r="AF73" i="1" s="1"/>
  <c r="AF107" i="1"/>
  <c r="L84" i="1"/>
  <c r="L112" i="1"/>
  <c r="AG57" i="1"/>
  <c r="AI49" i="1"/>
  <c r="AH51" i="1"/>
  <c r="AI12" i="1"/>
  <c r="AH15" i="1"/>
  <c r="AG15" i="1"/>
  <c r="L99" i="1" l="1"/>
  <c r="L100" i="1" s="1"/>
  <c r="M96" i="1" s="1"/>
  <c r="M98" i="1" s="1"/>
  <c r="AF74" i="1"/>
  <c r="AG58" i="1"/>
  <c r="AG60" i="1" s="1"/>
  <c r="AG73" i="1" s="1"/>
  <c r="AG107" i="1"/>
  <c r="M80" i="1"/>
  <c r="AH57" i="1"/>
  <c r="AI51" i="1"/>
  <c r="AI15" i="1"/>
  <c r="L75" i="1" l="1"/>
  <c r="L76" i="1"/>
  <c r="L104" i="1" s="1"/>
  <c r="L125" i="1" s="1"/>
  <c r="L106" i="1"/>
  <c r="L126" i="1" s="1"/>
  <c r="AF61" i="1"/>
  <c r="AG61" i="1"/>
  <c r="AG74" i="1"/>
  <c r="AH58" i="1"/>
  <c r="AH60" i="1" s="1"/>
  <c r="AH73" i="1" s="1"/>
  <c r="AH107" i="1"/>
  <c r="M82" i="1"/>
  <c r="AI57" i="1"/>
  <c r="L105" i="1" l="1"/>
  <c r="L108" i="1" s="1"/>
  <c r="M70" i="1"/>
  <c r="L110" i="1"/>
  <c r="M83" i="1"/>
  <c r="AH74" i="1"/>
  <c r="AI58" i="1"/>
  <c r="AI60" i="1" s="1"/>
  <c r="AI73" i="1" s="1"/>
  <c r="AI107" i="1"/>
  <c r="M72" i="1" l="1"/>
  <c r="M112" i="1" s="1"/>
  <c r="M92" i="1"/>
  <c r="M93" i="1" s="1"/>
  <c r="N89" i="1" s="1"/>
  <c r="N91" i="1" s="1"/>
  <c r="AI61" i="1"/>
  <c r="AI74" i="1"/>
  <c r="AH61" i="1"/>
  <c r="M84" i="1"/>
  <c r="M99" i="1" l="1"/>
  <c r="M100" i="1" s="1"/>
  <c r="N96" i="1" s="1"/>
  <c r="N98" i="1" s="1"/>
  <c r="N80" i="1"/>
  <c r="M75" i="1" l="1"/>
  <c r="M76" i="1" s="1"/>
  <c r="M104" i="1" s="1"/>
  <c r="M125" i="1" s="1"/>
  <c r="M106" i="1"/>
  <c r="M126" i="1" s="1"/>
  <c r="N82" i="1"/>
  <c r="M105" i="1" l="1"/>
  <c r="M108" i="1" s="1"/>
  <c r="N70" i="1"/>
  <c r="M110" i="1"/>
  <c r="N83" i="1"/>
  <c r="N72" i="1" l="1"/>
  <c r="N112" i="1" s="1"/>
  <c r="N92" i="1"/>
  <c r="N93" i="1" s="1"/>
  <c r="O89" i="1" s="1"/>
  <c r="O91" i="1" s="1"/>
  <c r="N84" i="1"/>
  <c r="O80" i="1" s="1"/>
  <c r="N99" i="1" l="1"/>
  <c r="N100" i="1" s="1"/>
  <c r="O96" i="1" s="1"/>
  <c r="O98" i="1" s="1"/>
  <c r="O82" i="1"/>
  <c r="O83" i="1" s="1"/>
  <c r="N75" i="1" l="1"/>
  <c r="N76" i="1" s="1"/>
  <c r="O70" i="1" s="1"/>
  <c r="N106" i="1"/>
  <c r="N126" i="1" s="1"/>
  <c r="O92" i="1"/>
  <c r="O99" i="1" s="1"/>
  <c r="O84" i="1"/>
  <c r="P80" i="1" s="1"/>
  <c r="O75" i="1" l="1"/>
  <c r="N104" i="1"/>
  <c r="N125" i="1" s="1"/>
  <c r="N105" i="1"/>
  <c r="N108" i="1" s="1"/>
  <c r="O72" i="1"/>
  <c r="O112" i="1" s="1"/>
  <c r="O100" i="1"/>
  <c r="O93" i="1"/>
  <c r="P89" i="1" s="1"/>
  <c r="P91" i="1" s="1"/>
  <c r="P82" i="1"/>
  <c r="P83" i="1" s="1"/>
  <c r="N110" i="1" l="1"/>
  <c r="O76" i="1"/>
  <c r="O104" i="1" s="1"/>
  <c r="O106" i="1"/>
  <c r="P96" i="1"/>
  <c r="P98" i="1" s="1"/>
  <c r="P92" i="1"/>
  <c r="P84" i="1"/>
  <c r="Q80" i="1" s="1"/>
  <c r="P70" i="1" l="1"/>
  <c r="O105" i="1"/>
  <c r="O108" i="1" s="1"/>
  <c r="P99" i="1"/>
  <c r="P100" i="1" s="1"/>
  <c r="Q96" i="1" s="1"/>
  <c r="Q98" i="1" s="1"/>
  <c r="O110" i="1"/>
  <c r="P93" i="1"/>
  <c r="Q89" i="1" s="1"/>
  <c r="Q91" i="1" s="1"/>
  <c r="Q82" i="1"/>
  <c r="Q83" i="1" s="1"/>
  <c r="P75" i="1" l="1"/>
  <c r="P72" i="1"/>
  <c r="P112" i="1" s="1"/>
  <c r="P106" i="1"/>
  <c r="Q92" i="1"/>
  <c r="Q93" i="1" s="1"/>
  <c r="R89" i="1" s="1"/>
  <c r="R91" i="1" s="1"/>
  <c r="P76" i="1" l="1"/>
  <c r="Q70" i="1" s="1"/>
  <c r="Q99" i="1"/>
  <c r="Q100" i="1" s="1"/>
  <c r="R96" i="1" s="1"/>
  <c r="R98" i="1" s="1"/>
  <c r="Q84" i="1"/>
  <c r="Q75" i="1" l="1"/>
  <c r="P105" i="1"/>
  <c r="P108" i="1" s="1"/>
  <c r="P104" i="1"/>
  <c r="P110" i="1" s="1"/>
  <c r="Q72" i="1"/>
  <c r="Q112" i="1" s="1"/>
  <c r="Q106" i="1"/>
  <c r="R80" i="1"/>
  <c r="Q76" i="1" l="1"/>
  <c r="Q104" i="1" s="1"/>
  <c r="Q110" i="1" s="1"/>
  <c r="R82" i="1"/>
  <c r="R83" i="1" s="1"/>
  <c r="Q105" i="1" l="1"/>
  <c r="Q108" i="1" s="1"/>
  <c r="R70" i="1"/>
  <c r="R72" i="1" s="1"/>
  <c r="R112" i="1" s="1"/>
  <c r="R92" i="1"/>
  <c r="R93" i="1" s="1"/>
  <c r="S89" i="1" s="1"/>
  <c r="S91" i="1" s="1"/>
  <c r="R99" i="1" l="1"/>
  <c r="R100" i="1" s="1"/>
  <c r="S96" i="1" s="1"/>
  <c r="S98" i="1" s="1"/>
  <c r="R84" i="1"/>
  <c r="R75" i="1" l="1"/>
  <c r="R76" i="1"/>
  <c r="R104" i="1" s="1"/>
  <c r="R106" i="1"/>
  <c r="S80" i="1"/>
  <c r="R105" i="1" l="1"/>
  <c r="R108" i="1" s="1"/>
  <c r="S70" i="1"/>
  <c r="S72" i="1" s="1"/>
  <c r="R110" i="1"/>
  <c r="S82" i="1"/>
  <c r="S83" i="1" s="1"/>
  <c r="S92" i="1" l="1"/>
  <c r="S93" i="1" s="1"/>
  <c r="T89" i="1" s="1"/>
  <c r="T91" i="1" s="1"/>
  <c r="S112" i="1"/>
  <c r="S99" i="1" l="1"/>
  <c r="S100" i="1" s="1"/>
  <c r="T96" i="1" s="1"/>
  <c r="T98" i="1" s="1"/>
  <c r="S84" i="1"/>
  <c r="S75" i="1" l="1"/>
  <c r="S76" i="1" s="1"/>
  <c r="S104" i="1" s="1"/>
  <c r="S106" i="1"/>
  <c r="T80" i="1"/>
  <c r="S105" i="1" l="1"/>
  <c r="S108" i="1" s="1"/>
  <c r="T70" i="1"/>
  <c r="T72" i="1" s="1"/>
  <c r="S110" i="1"/>
  <c r="T82" i="1"/>
  <c r="T83" i="1" s="1"/>
  <c r="T92" i="1" l="1"/>
  <c r="T93" i="1" s="1"/>
  <c r="U89" i="1" s="1"/>
  <c r="U91" i="1" s="1"/>
  <c r="T84" i="1"/>
  <c r="T112" i="1"/>
  <c r="T99" i="1" l="1"/>
  <c r="T100" i="1" s="1"/>
  <c r="U80" i="1"/>
  <c r="T75" i="1" l="1"/>
  <c r="T76" i="1" s="1"/>
  <c r="T104" i="1" s="1"/>
  <c r="U96" i="1"/>
  <c r="U98" i="1" s="1"/>
  <c r="T106" i="1"/>
  <c r="U82" i="1"/>
  <c r="U83" i="1" s="1"/>
  <c r="U70" i="1" l="1"/>
  <c r="T105" i="1"/>
  <c r="T108" i="1" s="1"/>
  <c r="T110" i="1"/>
  <c r="U92" i="1"/>
  <c r="U93" i="1" s="1"/>
  <c r="V89" i="1" s="1"/>
  <c r="V91" i="1" s="1"/>
  <c r="U72" i="1" l="1"/>
  <c r="U112" i="1" s="1"/>
  <c r="U99" i="1"/>
  <c r="U100" i="1" s="1"/>
  <c r="V96" i="1" s="1"/>
  <c r="U84" i="1"/>
  <c r="V80" i="1" s="1"/>
  <c r="U75" i="1" l="1"/>
  <c r="U76" i="1"/>
  <c r="U104" i="1" s="1"/>
  <c r="U106" i="1"/>
  <c r="V98" i="1"/>
  <c r="V82" i="1"/>
  <c r="V83" i="1" s="1"/>
  <c r="U105" i="1" l="1"/>
  <c r="U108" i="1" s="1"/>
  <c r="V70" i="1"/>
  <c r="V72" i="1" s="1"/>
  <c r="V112" i="1" s="1"/>
  <c r="V92" i="1"/>
  <c r="V93" i="1" s="1"/>
  <c r="W89" i="1" s="1"/>
  <c r="W91" i="1" s="1"/>
  <c r="U110" i="1"/>
  <c r="V99" i="1" l="1"/>
  <c r="V84" i="1"/>
  <c r="W80" i="1" s="1"/>
  <c r="V100" i="1" l="1"/>
  <c r="W96" i="1" s="1"/>
  <c r="W98" i="1" s="1"/>
  <c r="V75" i="1"/>
  <c r="V76" i="1" s="1"/>
  <c r="W70" i="1" s="1"/>
  <c r="V106" i="1"/>
  <c r="W82" i="1"/>
  <c r="W83" i="1" s="1"/>
  <c r="W72" i="1" l="1"/>
  <c r="W112" i="1" s="1"/>
  <c r="W92" i="1"/>
  <c r="W99" i="1" s="1"/>
  <c r="V104" i="1"/>
  <c r="V110" i="1" s="1"/>
  <c r="V105" i="1"/>
  <c r="V108" i="1" s="1"/>
  <c r="W75" i="1" l="1"/>
  <c r="W76" i="1" s="1"/>
  <c r="W100" i="1"/>
  <c r="X96" i="1" s="1"/>
  <c r="X98" i="1" s="1"/>
  <c r="W93" i="1"/>
  <c r="X89" i="1" s="1"/>
  <c r="X91" i="1" s="1"/>
  <c r="W106" i="1"/>
  <c r="W84" i="1"/>
  <c r="X80" i="1" l="1"/>
  <c r="W104" i="1"/>
  <c r="W110" i="1" s="1"/>
  <c r="X70" i="1"/>
  <c r="W105" i="1"/>
  <c r="W108" i="1" s="1"/>
  <c r="X72" i="1" l="1"/>
  <c r="X82" i="1"/>
  <c r="X83" i="1" s="1"/>
  <c r="X92" i="1" l="1"/>
  <c r="X93" i="1" s="1"/>
  <c r="Y89" i="1" s="1"/>
  <c r="Y91" i="1" s="1"/>
  <c r="X112" i="1"/>
  <c r="X99" i="1" l="1"/>
  <c r="X84" i="1"/>
  <c r="X100" i="1" l="1"/>
  <c r="Y96" i="1" s="1"/>
  <c r="Y98" i="1" s="1"/>
  <c r="X75" i="1"/>
  <c r="X76" i="1" s="1"/>
  <c r="Y70" i="1" s="1"/>
  <c r="X106" i="1"/>
  <c r="Y80" i="1"/>
  <c r="X104" i="1" l="1"/>
  <c r="X110" i="1" s="1"/>
  <c r="X105" i="1"/>
  <c r="X108" i="1" s="1"/>
  <c r="Y72" i="1"/>
  <c r="Y82" i="1"/>
  <c r="Y83" i="1" s="1"/>
  <c r="Y92" i="1" l="1"/>
  <c r="Y93" i="1" s="1"/>
  <c r="Z89" i="1" s="1"/>
  <c r="Z91" i="1" s="1"/>
  <c r="Y112" i="1"/>
  <c r="Y99" i="1" l="1"/>
  <c r="Y100" i="1" s="1"/>
  <c r="Z96" i="1" s="1"/>
  <c r="Z98" i="1" s="1"/>
  <c r="Y84" i="1"/>
  <c r="Y75" i="1" l="1"/>
  <c r="Y76" i="1" s="1"/>
  <c r="Y104" i="1" s="1"/>
  <c r="Y106" i="1"/>
  <c r="Z80" i="1"/>
  <c r="Z70" i="1" l="1"/>
  <c r="Z72" i="1" s="1"/>
  <c r="Y105" i="1"/>
  <c r="Y108" i="1" s="1"/>
  <c r="Y110" i="1"/>
  <c r="Z82" i="1"/>
  <c r="Z83" i="1" s="1"/>
  <c r="Z92" i="1" l="1"/>
  <c r="Z93" i="1" s="1"/>
  <c r="AA89" i="1" s="1"/>
  <c r="AA91" i="1" s="1"/>
  <c r="Z112" i="1"/>
  <c r="Z99" i="1" l="1"/>
  <c r="Z100" i="1" s="1"/>
  <c r="AA96" i="1" s="1"/>
  <c r="Z84" i="1"/>
  <c r="AA80" i="1" s="1"/>
  <c r="Z75" i="1" l="1"/>
  <c r="Z76" i="1"/>
  <c r="Z104" i="1" s="1"/>
  <c r="Z106" i="1"/>
  <c r="AA98" i="1"/>
  <c r="AA82" i="1"/>
  <c r="AA83" i="1" s="1"/>
  <c r="AA92" i="1" l="1"/>
  <c r="AA93" i="1" s="1"/>
  <c r="AB89" i="1" s="1"/>
  <c r="AB91" i="1" s="1"/>
  <c r="Z110" i="1"/>
  <c r="Z105" i="1"/>
  <c r="Z108" i="1" s="1"/>
  <c r="AA70" i="1"/>
  <c r="AA72" i="1" l="1"/>
  <c r="AA112" i="1" s="1"/>
  <c r="AA99" i="1"/>
  <c r="AA100" i="1" s="1"/>
  <c r="AB96" i="1" s="1"/>
  <c r="AA84" i="1"/>
  <c r="AB80" i="1" s="1"/>
  <c r="AA75" i="1" l="1"/>
  <c r="AA76" i="1"/>
  <c r="AB70" i="1" s="1"/>
  <c r="AA106" i="1"/>
  <c r="AB98" i="1"/>
  <c r="AB82" i="1"/>
  <c r="AB83" i="1" s="1"/>
  <c r="AB72" i="1" l="1"/>
  <c r="AB112" i="1" s="1"/>
  <c r="AB92" i="1"/>
  <c r="AB93" i="1" s="1"/>
  <c r="AC89" i="1" s="1"/>
  <c r="AC91" i="1" s="1"/>
  <c r="AA105" i="1"/>
  <c r="AA108" i="1" s="1"/>
  <c r="AA104" i="1"/>
  <c r="AA110" i="1" s="1"/>
  <c r="AB99" i="1" l="1"/>
  <c r="AB100" i="1" s="1"/>
  <c r="AC96" i="1" s="1"/>
  <c r="AC98" i="1" s="1"/>
  <c r="AB84" i="1"/>
  <c r="AB75" i="1" l="1"/>
  <c r="AB76" i="1" s="1"/>
  <c r="AB104" i="1" s="1"/>
  <c r="AB106" i="1"/>
  <c r="AC80" i="1"/>
  <c r="AB105" i="1" l="1"/>
  <c r="AB108" i="1" s="1"/>
  <c r="AC70" i="1"/>
  <c r="AC72" i="1" s="1"/>
  <c r="AB110" i="1"/>
  <c r="AC82" i="1"/>
  <c r="AC83" i="1" s="1"/>
  <c r="AC92" i="1" l="1"/>
  <c r="AC93" i="1" s="1"/>
  <c r="AD89" i="1" s="1"/>
  <c r="AD91" i="1" s="1"/>
  <c r="AC84" i="1"/>
  <c r="AC112" i="1"/>
  <c r="AC99" i="1" l="1"/>
  <c r="AC106" i="1" s="1"/>
  <c r="AD80" i="1"/>
  <c r="AC75" i="1" l="1"/>
  <c r="AC76" i="1" s="1"/>
  <c r="AC100" i="1"/>
  <c r="AD96" i="1" s="1"/>
  <c r="AD98" i="1" s="1"/>
  <c r="AD82" i="1"/>
  <c r="AD83" i="1" s="1"/>
  <c r="AD70" i="1" l="1"/>
  <c r="AC105" i="1"/>
  <c r="AC108" i="1" s="1"/>
  <c r="AC104" i="1"/>
  <c r="AC110" i="1" s="1"/>
  <c r="AD92" i="1"/>
  <c r="AD93" i="1" s="1"/>
  <c r="AE89" i="1" s="1"/>
  <c r="AE91" i="1" s="1"/>
  <c r="AD84" i="1"/>
  <c r="AD72" i="1" l="1"/>
  <c r="AD112" i="1" s="1"/>
  <c r="AD99" i="1"/>
  <c r="AD106" i="1" s="1"/>
  <c r="AE80" i="1"/>
  <c r="AD75" i="1" l="1"/>
  <c r="AD76" i="1"/>
  <c r="AD100" i="1"/>
  <c r="AE96" i="1" s="1"/>
  <c r="AE98" i="1" s="1"/>
  <c r="AE82" i="1"/>
  <c r="AE83" i="1" s="1"/>
  <c r="AE70" i="1" l="1"/>
  <c r="AD105" i="1"/>
  <c r="AD108" i="1" s="1"/>
  <c r="AD104" i="1"/>
  <c r="AD110" i="1" s="1"/>
  <c r="AE92" i="1"/>
  <c r="AE93" i="1" s="1"/>
  <c r="AF89" i="1" s="1"/>
  <c r="AF91" i="1" s="1"/>
  <c r="AE72" i="1" l="1"/>
  <c r="AE112" i="1" s="1"/>
  <c r="AE99" i="1"/>
  <c r="AE100" i="1" s="1"/>
  <c r="AF96" i="1" s="1"/>
  <c r="AF98" i="1" s="1"/>
  <c r="AE84" i="1"/>
  <c r="AE75" i="1" l="1"/>
  <c r="AE76" i="1"/>
  <c r="AE106" i="1"/>
  <c r="AF80" i="1"/>
  <c r="AE104" i="1" l="1"/>
  <c r="AE110" i="1" s="1"/>
  <c r="AE105" i="1"/>
  <c r="AE108" i="1" s="1"/>
  <c r="AF70" i="1"/>
  <c r="AF82" i="1"/>
  <c r="AF83" i="1" s="1"/>
  <c r="AF72" i="1" l="1"/>
  <c r="AF112" i="1" s="1"/>
  <c r="AF92" i="1"/>
  <c r="AF93" i="1" s="1"/>
  <c r="AG89" i="1" s="1"/>
  <c r="AG91" i="1" s="1"/>
  <c r="AF99" i="1" l="1"/>
  <c r="AF84" i="1"/>
  <c r="AF100" i="1" l="1"/>
  <c r="AG96" i="1" s="1"/>
  <c r="AG98" i="1" s="1"/>
  <c r="AF75" i="1"/>
  <c r="AF76" i="1" s="1"/>
  <c r="AG70" i="1" s="1"/>
  <c r="AF106" i="1"/>
  <c r="AG80" i="1"/>
  <c r="AF105" i="1" l="1"/>
  <c r="AF108" i="1" s="1"/>
  <c r="AF104" i="1"/>
  <c r="AF110" i="1" s="1"/>
  <c r="AG72" i="1"/>
  <c r="AG82" i="1"/>
  <c r="AG83" i="1" s="1"/>
  <c r="AG92" i="1" l="1"/>
  <c r="AG93" i="1" s="1"/>
  <c r="AH89" i="1" s="1"/>
  <c r="AH91" i="1" s="1"/>
  <c r="AG112" i="1"/>
  <c r="AG99" i="1" l="1"/>
  <c r="AG100" i="1" s="1"/>
  <c r="AH96" i="1" s="1"/>
  <c r="AH98" i="1" s="1"/>
  <c r="AG84" i="1"/>
  <c r="AG75" i="1" l="1"/>
  <c r="AG76" i="1" s="1"/>
  <c r="AH70" i="1" s="1"/>
  <c r="AG106" i="1"/>
  <c r="AH80" i="1"/>
  <c r="AH72" i="1" l="1"/>
  <c r="AG104" i="1"/>
  <c r="AG110" i="1" s="1"/>
  <c r="AG105" i="1"/>
  <c r="AG108" i="1" s="1"/>
  <c r="AH82" i="1"/>
  <c r="AH83" i="1" s="1"/>
  <c r="AH92" i="1" l="1"/>
  <c r="AH93" i="1" s="1"/>
  <c r="AI89" i="1" s="1"/>
  <c r="AI91" i="1" s="1"/>
  <c r="AH112" i="1"/>
  <c r="AH99" i="1" l="1"/>
  <c r="AH100" i="1" s="1"/>
  <c r="AI96" i="1" s="1"/>
  <c r="AH84" i="1"/>
  <c r="AI80" i="1" s="1"/>
  <c r="AH75" i="1" l="1"/>
  <c r="AH76" i="1"/>
  <c r="AH105" i="1" s="1"/>
  <c r="AH106" i="1"/>
  <c r="AI98" i="1"/>
  <c r="AI82" i="1"/>
  <c r="AI83" i="1" s="1"/>
  <c r="AI92" i="1" l="1"/>
  <c r="AI93" i="1" s="1"/>
  <c r="AH108" i="1"/>
  <c r="AH104" i="1"/>
  <c r="AH110" i="1" s="1"/>
  <c r="AI70" i="1"/>
  <c r="AI72" i="1" l="1"/>
  <c r="AI112" i="1" s="1"/>
  <c r="AI99" i="1"/>
  <c r="AI100" i="1" s="1"/>
  <c r="AI84" i="1"/>
  <c r="AI75" i="1" l="1"/>
  <c r="AI76" i="1"/>
  <c r="AI106" i="1"/>
  <c r="AI105" i="1" l="1"/>
  <c r="AI108" i="1" s="1"/>
  <c r="AI104" i="1"/>
  <c r="AI1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Surface</author>
  </authors>
  <commentList>
    <comment ref="B53" authorId="0" shapeId="0" xr:uid="{477A7B87-43D6-4802-8DC0-6ED0D37757BA}">
      <text>
        <r>
          <rPr>
            <b/>
            <sz val="9"/>
            <color indexed="81"/>
            <rFont val="Tahoma"/>
            <family val="2"/>
          </rPr>
          <t>Surface:</t>
        </r>
        <r>
          <rPr>
            <sz val="9"/>
            <color indexed="81"/>
            <rFont val="Tahoma"/>
            <family val="2"/>
          </rPr>
          <t xml:space="preserve">
both</t>
        </r>
      </text>
    </comment>
  </commentList>
</comments>
</file>

<file path=xl/sharedStrings.xml><?xml version="1.0" encoding="utf-8"?>
<sst xmlns="http://schemas.openxmlformats.org/spreadsheetml/2006/main" count="124" uniqueCount="87">
  <si>
    <t>x</t>
  </si>
  <si>
    <t>Financials</t>
  </si>
  <si>
    <t>Assumptoons</t>
  </si>
  <si>
    <t>Case</t>
  </si>
  <si>
    <t>Item</t>
  </si>
  <si>
    <t>Base</t>
  </si>
  <si>
    <t>Leon</t>
  </si>
  <si>
    <t>Growth %</t>
  </si>
  <si>
    <t>Billie</t>
  </si>
  <si>
    <t>Inflow:</t>
  </si>
  <si>
    <t>Total Pretax Income</t>
  </si>
  <si>
    <t>Take Home</t>
  </si>
  <si>
    <t>Year</t>
  </si>
  <si>
    <t>Leon Growth %</t>
  </si>
  <si>
    <t>Billie Growth %</t>
  </si>
  <si>
    <t>Outflow:</t>
  </si>
  <si>
    <t>College Expenses</t>
  </si>
  <si>
    <t>Church</t>
  </si>
  <si>
    <t>Charity</t>
  </si>
  <si>
    <t>Primary Mortgage</t>
  </si>
  <si>
    <t>River Cottage</t>
  </si>
  <si>
    <t>Home Repairs</t>
  </si>
  <si>
    <t>Utilities</t>
  </si>
  <si>
    <t>Groceru</t>
  </si>
  <si>
    <t>Resturantas</t>
  </si>
  <si>
    <t>Clothing</t>
  </si>
  <si>
    <t>Transporation</t>
  </si>
  <si>
    <t>Life &amp; Disability Insurance</t>
  </si>
  <si>
    <t>PERson</t>
  </si>
  <si>
    <t>Vacation</t>
  </si>
  <si>
    <t>New Car</t>
  </si>
  <si>
    <t>Boat Maintenacne</t>
  </si>
  <si>
    <t>Renting New Apartment</t>
  </si>
  <si>
    <t>Total Expenses</t>
  </si>
  <si>
    <t>Growth Fixed Cost%</t>
  </si>
  <si>
    <t>Net Flow</t>
  </si>
  <si>
    <t>Checking</t>
  </si>
  <si>
    <t>Beginning</t>
  </si>
  <si>
    <t>(+) Net Flow</t>
  </si>
  <si>
    <t>Ending</t>
  </si>
  <si>
    <t>(-) From Investments</t>
  </si>
  <si>
    <t>TIAA</t>
  </si>
  <si>
    <t>Guaranteed</t>
  </si>
  <si>
    <t>(+) Contributions</t>
  </si>
  <si>
    <t>(-) Withdraws</t>
  </si>
  <si>
    <t>(+) Returns</t>
  </si>
  <si>
    <t>Stocks,Bonds,Real Estate</t>
  </si>
  <si>
    <t>Savings Interest Rate</t>
  </si>
  <si>
    <t>(+) Interest</t>
  </si>
  <si>
    <t>Brokerage Equities</t>
  </si>
  <si>
    <t>Savings (3%)</t>
  </si>
  <si>
    <t>Brokerage Equtiies (10%)</t>
  </si>
  <si>
    <t>Guaranteed (3%)</t>
  </si>
  <si>
    <t>Stocks, Bonds, Real Estate (8%)</t>
  </si>
  <si>
    <t>Retirement Year</t>
  </si>
  <si>
    <t>(-) Work Deposit</t>
  </si>
  <si>
    <t>Withdrawing From Brokerage</t>
  </si>
  <si>
    <t>Withdrawing From Guaranteed</t>
  </si>
  <si>
    <t>Withdrawing from Stocks</t>
  </si>
  <si>
    <t>Albama Money</t>
  </si>
  <si>
    <t>Total Pension Money</t>
  </si>
  <si>
    <t>Avg</t>
  </si>
  <si>
    <t>Social Security Billie</t>
  </si>
  <si>
    <t>Graduation Gift</t>
  </si>
  <si>
    <t>Total Value of Assets (exclud. Property)</t>
  </si>
  <si>
    <t xml:space="preserve">(-) (Withdraw) / Deposit </t>
  </si>
  <si>
    <t>(-) (Withdraw) / Deposit</t>
  </si>
  <si>
    <t>Withdraws from Investment Accounts</t>
  </si>
  <si>
    <t>Withdraws from Savings</t>
  </si>
  <si>
    <t>Social Security Leon</t>
  </si>
  <si>
    <t>One Time Expenses</t>
  </si>
  <si>
    <t>Run Rate Expenses</t>
  </si>
  <si>
    <t>Assets Generating p.a.</t>
  </si>
  <si>
    <t>From Benefits</t>
  </si>
  <si>
    <t>Net Flow Needed (Income - Expenses)</t>
  </si>
  <si>
    <t>(+) From Investments</t>
  </si>
  <si>
    <t>(+) Pension</t>
  </si>
  <si>
    <t>Total Assets Spent on Expenses</t>
  </si>
  <si>
    <t>Amount Likely to be Received</t>
  </si>
  <si>
    <t>Investment Draw Rate</t>
  </si>
  <si>
    <t>Social Security % Reveied</t>
  </si>
  <si>
    <t>Alamaba % Received</t>
  </si>
  <si>
    <t>Post Tax Pension Money</t>
  </si>
  <si>
    <t>Post Money Needed from Investments (Post Tax)</t>
  </si>
  <si>
    <t>Post Money Needed from investments (Pre-tax)</t>
  </si>
  <si>
    <t>(-) Money out of Savings</t>
  </si>
  <si>
    <t>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</si>
</sst>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"/>
    <numFmt numFmtId="165" formatCode="_(* #,##0_);_(* \(#,##0\);_(* &quot;-&quot;??_);_(@_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0" borderId="1" xfId="0" applyBorder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4" fillId="0" borderId="3" xfId="0" applyFont="1" applyBorder="1"/>
    <xf numFmtId="164" fontId="0" fillId="0" borderId="0" xfId="0" applyNumberFormat="1"/>
    <xf numFmtId="9" fontId="0" fillId="0" borderId="0" xfId="0" applyNumberFormat="1"/>
    <xf numFmtId="165" fontId="0" fillId="0" borderId="0" xfId="1" applyNumberFormat="1" applyFont="1"/>
    <xf numFmtId="165" fontId="4" fillId="0" borderId="3" xfId="1" applyNumberFormat="1" applyFont="1" applyBorder="1"/>
    <xf numFmtId="165" fontId="0" fillId="0" borderId="3" xfId="1" applyNumberFormat="1" applyFont="1" applyBorder="1"/>
    <xf numFmtId="165" fontId="0" fillId="0" borderId="0" xfId="0" applyNumberFormat="1"/>
    <xf numFmtId="0" fontId="0" fillId="0" borderId="4" xfId="0" applyBorder="1"/>
    <xf numFmtId="165" fontId="0" fillId="0" borderId="4" xfId="0" applyNumberFormat="1" applyBorder="1"/>
    <xf numFmtId="165" fontId="4" fillId="0" borderId="4" xfId="0" applyNumberFormat="1" applyFont="1" applyBorder="1"/>
    <xf numFmtId="0" fontId="4" fillId="0" borderId="4" xfId="0" applyFont="1" applyBorder="1"/>
    <xf numFmtId="0" fontId="4" fillId="0" borderId="0" xfId="0" applyFont="1"/>
    <xf numFmtId="165" fontId="4" fillId="0" borderId="0" xfId="1" applyNumberFormat="1" applyFont="1"/>
    <xf numFmtId="0" fontId="4" fillId="0" borderId="3" xfId="0" applyFont="1" applyBorder="1" applyAlignment="1">
      <alignment horizontal="left" indent="1"/>
    </xf>
    <xf numFmtId="165" fontId="1" fillId="0" borderId="0" xfId="1" applyNumberFormat="1" applyFont="1"/>
    <xf numFmtId="165" fontId="1" fillId="0" borderId="2" xfId="1" applyNumberFormat="1" applyFont="1" applyBorder="1"/>
    <xf numFmtId="166" fontId="0" fillId="0" borderId="0" xfId="2" applyNumberFormat="1" applyFont="1"/>
    <xf numFmtId="166" fontId="0" fillId="0" borderId="0" xfId="0" applyNumberFormat="1"/>
    <xf numFmtId="0" fontId="5" fillId="0" borderId="0" xfId="0" applyFont="1"/>
    <xf numFmtId="165" fontId="5" fillId="0" borderId="0" xfId="1" applyNumberFormat="1" applyFont="1"/>
    <xf numFmtId="0" fontId="6" fillId="0" borderId="0" xfId="0" applyFont="1" applyAlignment="1">
      <alignment horizontal="center"/>
    </xf>
    <xf numFmtId="164" fontId="6" fillId="0" borderId="0" xfId="2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1" fillId="0" borderId="0" xfId="1" applyNumberFormat="1" applyFont="1" applyBorder="1"/>
    <xf numFmtId="0" fontId="0" fillId="0" borderId="5" xfId="0" applyBorder="1"/>
    <xf numFmtId="0" fontId="0" fillId="2" borderId="5" xfId="0" applyFill="1" applyBorder="1"/>
    <xf numFmtId="164" fontId="6" fillId="0" borderId="5" xfId="0" applyNumberFormat="1" applyFont="1" applyBorder="1" applyAlignment="1">
      <alignment horizontal="center"/>
    </xf>
    <xf numFmtId="165" fontId="0" fillId="0" borderId="5" xfId="1" applyNumberFormat="1" applyFont="1" applyBorder="1"/>
    <xf numFmtId="166" fontId="0" fillId="0" borderId="5" xfId="2" applyNumberFormat="1" applyFont="1" applyBorder="1"/>
    <xf numFmtId="166" fontId="0" fillId="0" borderId="5" xfId="0" applyNumberFormat="1" applyBorder="1"/>
    <xf numFmtId="165" fontId="4" fillId="0" borderId="6" xfId="1" applyNumberFormat="1" applyFont="1" applyBorder="1"/>
    <xf numFmtId="0" fontId="0" fillId="0" borderId="7" xfId="0" applyBorder="1"/>
    <xf numFmtId="165" fontId="0" fillId="0" borderId="5" xfId="0" applyNumberFormat="1" applyBorder="1"/>
    <xf numFmtId="165" fontId="4" fillId="0" borderId="8" xfId="0" applyNumberFormat="1" applyFont="1" applyBorder="1"/>
    <xf numFmtId="0" fontId="4" fillId="0" borderId="6" xfId="0" applyFont="1" applyBorder="1"/>
    <xf numFmtId="165" fontId="1" fillId="0" borderId="5" xfId="1" applyNumberFormat="1" applyFont="1" applyBorder="1"/>
    <xf numFmtId="165" fontId="4" fillId="0" borderId="5" xfId="1" applyNumberFormat="1" applyFont="1" applyBorder="1"/>
    <xf numFmtId="165" fontId="0" fillId="0" borderId="8" xfId="0" applyNumberFormat="1" applyBorder="1"/>
    <xf numFmtId="165" fontId="0" fillId="0" borderId="6" xfId="1" applyNumberFormat="1" applyFont="1" applyBorder="1"/>
    <xf numFmtId="165" fontId="1" fillId="0" borderId="7" xfId="1" applyNumberFormat="1" applyFont="1" applyBorder="1"/>
    <xf numFmtId="0" fontId="0" fillId="0" borderId="0" xfId="0" applyFill="1" applyBorder="1"/>
    <xf numFmtId="0" fontId="0" fillId="0" borderId="0" xfId="0" applyBorder="1"/>
    <xf numFmtId="165" fontId="0" fillId="0" borderId="0" xfId="0" applyNumberFormat="1" applyBorder="1"/>
    <xf numFmtId="0" fontId="0" fillId="3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Model!$B$119</c:f>
              <c:strCache>
                <c:ptCount val="1"/>
                <c:pt idx="0">
                  <c:v>Run Rate Expenses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Model!$D$119:$N$119</c:f>
              <c:numCache>
                <c:formatCode>_(* #,##0_);_(* \(#,##0\);_(* "-"??_);_(@_)</c:formatCode>
                <c:ptCount val="11"/>
                <c:pt idx="0">
                  <c:v>150600</c:v>
                </c:pt>
                <c:pt idx="1">
                  <c:v>151668</c:v>
                </c:pt>
                <c:pt idx="2">
                  <c:v>152757.36000000002</c:v>
                </c:pt>
                <c:pt idx="3">
                  <c:v>153868.50720000002</c:v>
                </c:pt>
                <c:pt idx="4">
                  <c:v>155001.87734400001</c:v>
                </c:pt>
                <c:pt idx="5">
                  <c:v>156157.91489088006</c:v>
                </c:pt>
                <c:pt idx="6">
                  <c:v>157337.07318869766</c:v>
                </c:pt>
                <c:pt idx="7">
                  <c:v>146539.81465247157</c:v>
                </c:pt>
                <c:pt idx="8">
                  <c:v>147766.61094552098</c:v>
                </c:pt>
                <c:pt idx="9">
                  <c:v>149017.94316443143</c:v>
                </c:pt>
                <c:pt idx="10">
                  <c:v>150294.30202772006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35-4FFE-9A27-133303A5ED3C}"/>
            </c:ext>
          </c:extLst>
        </c:ser>
        <c:ser>
          <c:idx val="1"/>
          <c:order val="1"/>
          <c:tx>
            <c:strRef>
              <c:f>Model!$B$116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Model!$D$116:$N$116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9B35-4FFE-9A27-133303A5ED3C}"/>
            </c:ext>
          </c:extLst>
        </c:ser>
        <c:ser>
          <c:idx val="3"/>
          <c:order val="2"/>
          <c:tx>
            <c:strRef>
              <c:f>Model!$B$118</c:f>
              <c:strCache>
                <c:ptCount val="1"/>
                <c:pt idx="0">
                  <c:v>One Time Expenses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Model!$D$118:$N$118</c:f>
              <c:numCache>
                <c:formatCode>_(* #,##0_);_(* \(#,##0\);_(* "-"??_);_(@_)</c:formatCode>
                <c:ptCount val="11"/>
                <c:pt idx="0">
                  <c:v>25200</c:v>
                </c:pt>
                <c:pt idx="1">
                  <c:v>25200</c:v>
                </c:pt>
                <c:pt idx="2">
                  <c:v>72600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35-4FFE-9A27-133303A5E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4775199"/>
        <c:axId val="1164767999"/>
      </c:barChart>
      <c:catAx>
        <c:axId val="11647751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767999"/>
        <c:crosses val="autoZero"/>
        <c:auto val="1"/>
        <c:lblAlgn val="ctr"/>
        <c:lblOffset val="100"/>
        <c:noMultiLvlLbl val="0"/>
      </c:catAx>
      <c:valAx>
        <c:axId val="1164767999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477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Model!$B$124</c:f>
              <c:strCache>
                <c:ptCount val="1"/>
                <c:pt idx="0">
                  <c:v>Year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Model!$D$124:$N$124</c:f>
              <c:numCache>
                <c:formatCode>General</c:formatCode>
                <c:ptCount val="11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AD7-BC2E-22B745E48520}"/>
            </c:ext>
          </c:extLst>
        </c:ser>
        <c:ser>
          <c:idx val="1"/>
          <c:order val="1"/>
          <c:tx>
            <c:strRef>
              <c:f>Model!$B$125</c:f>
              <c:strCache>
                <c:ptCount val="1"/>
                <c:pt idx="0">
                  <c:v>Total Value of Assets (exclud. Property)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Model!$D$125:$N$125</c:f>
              <c:numCache>
                <c:formatCode>General</c:formatCode>
                <c:ptCount val="11"/>
                <c:pt idx="0">
                  <c:v>2365559.8600000003</c:v>
                </c:pt>
                <c:pt idx="1">
                  <c:v>2510028.4491999997</c:v>
                </c:pt>
                <c:pt idx="2">
                  <c:v>2602590.4090646151</c:v>
                </c:pt>
                <c:pt idx="3">
                  <c:v>2564568.9371219222</c:v>
                </c:pt>
                <c:pt idx="4">
                  <c:v>2497972.5355244107</c:v>
                </c:pt>
                <c:pt idx="5">
                  <c:v>2430957.5107051609</c:v>
                </c:pt>
                <c:pt idx="6">
                  <c:v>2363678.5881142635</c:v>
                </c:pt>
                <c:pt idx="7">
                  <c:v>2313442.6686964603</c:v>
                </c:pt>
                <c:pt idx="8">
                  <c:v>2258247.1642275071</c:v>
                </c:pt>
                <c:pt idx="9">
                  <c:v>2197756.482652429</c:v>
                </c:pt>
                <c:pt idx="10">
                  <c:v>2131614.1628032867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D-4AD7-BC2E-22B745E48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151952"/>
        <c:axId val="225145712"/>
      </c:barChart>
      <c:lineChart>
        <c:grouping val="standard"/>
        <c:varyColors val="0"/>
        <c:ser>
          <c:idx val="2"/>
          <c:order val="2"/>
          <c:tx>
            <c:strRef>
              <c:f>Model!$B$126</c:f>
              <c:strCache>
                <c:ptCount val="1"/>
                <c:pt idx="0">
                  <c:v>Withdraws from Investment Accounts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Model!$D$126:$N$126</c:f>
              <c:numCache>
                <c:formatCode>General</c:formatCode>
                <c:ptCount val="11"/>
                <c:pt idx="2" formatCode="_(* #,##0_);_(* \(#,##0\);_(* &quot;-&quot;??_);_(@_)">
                  <c:v>39145.384615384661</c:v>
                </c:pt>
                <c:pt idx="3" formatCode="_(* #,##0_);_(* \(#,##0\);_(* &quot;-&quot;??_);_(@_)">
                  <c:v>170274.84333210235</c:v>
                </c:pt>
                <c:pt idx="4" formatCode="_(* #,##0_);_(* \(#,##0\);_(* &quot;-&quot;??_);_(@_)">
                  <c:v>195274.56764894343</c:v>
                </c:pt>
                <c:pt idx="5" formatCode="_(* #,##0_);_(* \(#,##0\);_(* &quot;-&quot;??_);_(@_)">
                  <c:v>197053.08695183581</c:v>
                </c:pt>
                <c:pt idx="6" formatCode="_(* #,##0_);_(* \(#,##0\);_(* &quot;-&quot;??_);_(@_)">
                  <c:v>198867.17664078597</c:v>
                </c:pt>
                <c:pt idx="7" formatCode="_(* #,##0_);_(* \(#,##0\);_(* &quot;-&quot;??_);_(@_)">
                  <c:v>182256.0096619766</c:v>
                </c:pt>
                <c:pt idx="8" formatCode="_(* #,##0_);_(* \(#,##0\);_(* &quot;-&quot;??_);_(@_)">
                  <c:v>184143.38857436032</c:v>
                </c:pt>
                <c:pt idx="9" formatCode="_(* #,##0_);_(* \(#,##0\);_(* &quot;-&quot;??_);_(@_)">
                  <c:v>186068.51506499178</c:v>
                </c:pt>
                <c:pt idx="10" formatCode="_(* #,##0_);_(* \(#,##0\);_(* &quot;-&quot;??_);_(@_)">
                  <c:v>188032.14408543581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AD-4AD7-BC2E-22B745E48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165872"/>
        <c:axId val="225162512"/>
      </c:lineChart>
      <c:catAx>
        <c:axId val="225151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145712"/>
        <c:crosses val="autoZero"/>
        <c:auto val="1"/>
        <c:lblAlgn val="ctr"/>
        <c:lblOffset val="100"/>
        <c:noMultiLvlLbl val="0"/>
      </c:catAx>
      <c:valAx>
        <c:axId val="22514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151952"/>
        <c:crosses val="autoZero"/>
        <c:crossBetween val="between"/>
      </c:valAx>
      <c:valAx>
        <c:axId val="2251625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165872"/>
        <c:crosses val="max"/>
        <c:crossBetween val="between"/>
      </c:valAx>
      <c:catAx>
        <c:axId val="225165872"/>
        <c:scaling>
          <c:orientation val="minMax"/>
        </c:scaling>
        <c:delete val="1"/>
        <c:axPos val="b"/>
        <c:majorTickMark val="out"/>
        <c:minorTickMark val="none"/>
        <c:tickLblPos val="nextTo"/>
        <c:crossAx val="225162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798665</xdr:colOff>
      <xdr:row>124</xdr:row>
      <xdr:rowOff>45560</xdr:rowOff>
    </xdr:from>
    <xdr:to>
      <xdr:col>34</xdr:col>
      <xdr:colOff>698051</xdr:colOff>
      <xdr:row>156</xdr:row>
      <xdr:rowOff>28877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BB990C-1B23-891A-95EC-B3EEF486EF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1551022</xdr:colOff>
      <xdr:row>131</xdr:row>
      <xdr:rowOff>47017</xdr:rowOff>
    </xdr:from>
    <xdr:to>
      <xdr:col>14</xdr:col>
      <xdr:colOff>689043</xdr:colOff>
      <xdr:row>151</xdr:row>
      <xdr:rowOff>94574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C09D2B5-1323-6ABE-0A07-480DAAE0A6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26"/>
  <sheetViews>
    <sheetView showGridLines="0" tabSelected="1" zoomScale="57" zoomScaleNormal="43" workbookViewId="0"/>
  </sheetViews>
  <sheetFormatPr defaultRowHeight="14.5" outlineLevelCol="1" x14ac:dyDescent="0.35"/>
  <cols>
    <col min="1" max="1" width="1.6328125" customWidth="1"/>
    <col min="2" max="2" width="25.6328125" customWidth="1"/>
    <col min="4" max="4" width="11.7265625" bestFit="1" customWidth="1"/>
    <col min="5" max="10" width="11.1796875" bestFit="1" customWidth="1"/>
    <col min="11" max="11" width="11.1796875" style="50" bestFit="1" customWidth="1"/>
    <col min="12" max="15" width="11.1796875" customWidth="1" outlineLevel="1"/>
    <col min="16" max="33" width="11.6328125" customWidth="1" outlineLevel="1"/>
    <col min="34" max="35" width="11.6328125" customWidth="1"/>
    <col min="41" max="41" width="25.6328125" customWidth="1"/>
    <col min="43" max="43" width="9.08984375" bestFit="1" customWidth="1"/>
  </cols>
  <sheetData>
    <row r="1" spans="1:50" x14ac:dyDescent="0.35">
      <c r="K1" s="49"/>
    </row>
    <row r="2" spans="1:50" x14ac:dyDescent="0.35">
      <c r="D2">
        <v>2016</v>
      </c>
      <c r="E2">
        <f>D2+1</f>
        <v>2017</v>
      </c>
      <c r="F2">
        <f t="shared" ref="F2:O2" si="0">E2+1</f>
        <v>2018</v>
      </c>
      <c r="G2">
        <f t="shared" si="0"/>
        <v>2019</v>
      </c>
      <c r="H2">
        <f t="shared" si="0"/>
        <v>2020</v>
      </c>
      <c r="I2">
        <f t="shared" si="0"/>
        <v>2021</v>
      </c>
      <c r="J2">
        <f t="shared" si="0"/>
        <v>2022</v>
      </c>
      <c r="K2" s="49">
        <f t="shared" si="0"/>
        <v>2023</v>
      </c>
      <c r="L2">
        <f t="shared" si="0"/>
        <v>2024</v>
      </c>
      <c r="M2">
        <f t="shared" si="0"/>
        <v>2025</v>
      </c>
      <c r="N2">
        <f t="shared" si="0"/>
        <v>2026</v>
      </c>
      <c r="O2">
        <f t="shared" si="0"/>
        <v>2027</v>
      </c>
      <c r="P2">
        <f t="shared" ref="P2:AG2" si="1">O2+1</f>
        <v>2028</v>
      </c>
      <c r="Q2">
        <f t="shared" si="1"/>
        <v>2029</v>
      </c>
      <c r="R2">
        <f t="shared" si="1"/>
        <v>2030</v>
      </c>
      <c r="S2">
        <f t="shared" si="1"/>
        <v>2031</v>
      </c>
      <c r="T2">
        <f t="shared" si="1"/>
        <v>2032</v>
      </c>
      <c r="U2">
        <f t="shared" si="1"/>
        <v>2033</v>
      </c>
      <c r="V2">
        <f t="shared" si="1"/>
        <v>2034</v>
      </c>
      <c r="W2">
        <f t="shared" si="1"/>
        <v>2035</v>
      </c>
      <c r="X2">
        <f t="shared" si="1"/>
        <v>2036</v>
      </c>
      <c r="Y2">
        <f t="shared" si="1"/>
        <v>2037</v>
      </c>
      <c r="Z2">
        <f t="shared" si="1"/>
        <v>2038</v>
      </c>
      <c r="AA2">
        <f t="shared" si="1"/>
        <v>2039</v>
      </c>
      <c r="AB2">
        <f t="shared" si="1"/>
        <v>2040</v>
      </c>
      <c r="AC2">
        <f t="shared" si="1"/>
        <v>2041</v>
      </c>
      <c r="AD2">
        <f t="shared" si="1"/>
        <v>2042</v>
      </c>
      <c r="AE2">
        <f t="shared" si="1"/>
        <v>2043</v>
      </c>
      <c r="AF2">
        <f t="shared" si="1"/>
        <v>2044</v>
      </c>
      <c r="AG2">
        <f t="shared" si="1"/>
        <v>2045</v>
      </c>
      <c r="AH2">
        <f t="shared" ref="AH2:AI2" si="2">AG2+1</f>
        <v>2046</v>
      </c>
      <c r="AI2">
        <f t="shared" si="2"/>
        <v>2047</v>
      </c>
    </row>
    <row r="3" spans="1:50" x14ac:dyDescent="0.35">
      <c r="K3" s="49"/>
    </row>
    <row r="4" spans="1:50" x14ac:dyDescent="0.35">
      <c r="A4" t="s">
        <v>0</v>
      </c>
      <c r="B4" s="2" t="s">
        <v>1</v>
      </c>
      <c r="C4" s="1"/>
      <c r="D4" s="1"/>
      <c r="E4" s="1"/>
      <c r="F4" s="1"/>
      <c r="G4" s="1"/>
      <c r="H4" s="1"/>
      <c r="I4" s="1"/>
      <c r="J4" s="1"/>
      <c r="K4" s="3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O4" s="2" t="s">
        <v>2</v>
      </c>
      <c r="AP4" s="1"/>
      <c r="AQ4" s="1"/>
      <c r="AR4" s="1"/>
      <c r="AS4" s="1"/>
      <c r="AT4" s="1"/>
      <c r="AU4" s="1"/>
      <c r="AV4" s="1"/>
      <c r="AW4" s="1"/>
      <c r="AX4" s="1"/>
    </row>
    <row r="5" spans="1:50" x14ac:dyDescent="0.35">
      <c r="K5" s="33"/>
      <c r="AP5" t="s">
        <v>3</v>
      </c>
    </row>
    <row r="6" spans="1:50" ht="16" x14ac:dyDescent="0.5">
      <c r="B6" s="29" t="s">
        <v>12</v>
      </c>
      <c r="C6" s="29"/>
      <c r="D6" s="30">
        <v>42735</v>
      </c>
      <c r="E6" s="31">
        <f>D6+365</f>
        <v>43100</v>
      </c>
      <c r="F6" s="31">
        <f t="shared" ref="F6:O6" si="3">E6+365</f>
        <v>43465</v>
      </c>
      <c r="G6" s="31">
        <f t="shared" si="3"/>
        <v>43830</v>
      </c>
      <c r="H6" s="31">
        <f t="shared" si="3"/>
        <v>44195</v>
      </c>
      <c r="I6" s="31">
        <f t="shared" si="3"/>
        <v>44560</v>
      </c>
      <c r="J6" s="31">
        <f t="shared" si="3"/>
        <v>44925</v>
      </c>
      <c r="K6" s="35">
        <f t="shared" si="3"/>
        <v>45290</v>
      </c>
      <c r="L6" s="31">
        <f t="shared" si="3"/>
        <v>45655</v>
      </c>
      <c r="M6" s="31">
        <f t="shared" si="3"/>
        <v>46020</v>
      </c>
      <c r="N6" s="31">
        <f t="shared" si="3"/>
        <v>46385</v>
      </c>
      <c r="O6" s="31">
        <f t="shared" si="3"/>
        <v>46750</v>
      </c>
      <c r="P6" s="31">
        <f t="shared" ref="P6:AG6" si="4">O6+365</f>
        <v>47115</v>
      </c>
      <c r="Q6" s="31">
        <f t="shared" si="4"/>
        <v>47480</v>
      </c>
      <c r="R6" s="31">
        <f t="shared" si="4"/>
        <v>47845</v>
      </c>
      <c r="S6" s="31">
        <f t="shared" si="4"/>
        <v>48210</v>
      </c>
      <c r="T6" s="31">
        <f t="shared" si="4"/>
        <v>48575</v>
      </c>
      <c r="U6" s="31">
        <f t="shared" si="4"/>
        <v>48940</v>
      </c>
      <c r="V6" s="31">
        <f t="shared" si="4"/>
        <v>49305</v>
      </c>
      <c r="W6" s="31">
        <f t="shared" si="4"/>
        <v>49670</v>
      </c>
      <c r="X6" s="31">
        <f t="shared" si="4"/>
        <v>50035</v>
      </c>
      <c r="Y6" s="31">
        <f t="shared" si="4"/>
        <v>50400</v>
      </c>
      <c r="Z6" s="31">
        <f t="shared" si="4"/>
        <v>50765</v>
      </c>
      <c r="AA6" s="31">
        <f t="shared" si="4"/>
        <v>51130</v>
      </c>
      <c r="AB6" s="31">
        <f t="shared" si="4"/>
        <v>51495</v>
      </c>
      <c r="AC6" s="31">
        <f t="shared" si="4"/>
        <v>51860</v>
      </c>
      <c r="AD6" s="31">
        <f t="shared" si="4"/>
        <v>52225</v>
      </c>
      <c r="AE6" s="31">
        <f t="shared" si="4"/>
        <v>52590</v>
      </c>
      <c r="AF6" s="31">
        <f t="shared" si="4"/>
        <v>52955</v>
      </c>
      <c r="AG6" s="31">
        <f t="shared" si="4"/>
        <v>53320</v>
      </c>
      <c r="AH6" s="31">
        <f t="shared" ref="AH6:AI6" si="5">AG6+365</f>
        <v>53685</v>
      </c>
      <c r="AI6" s="31">
        <f t="shared" si="5"/>
        <v>54050</v>
      </c>
      <c r="AJ6" s="10"/>
      <c r="AK6" s="10"/>
      <c r="AL6" s="10"/>
      <c r="AM6" s="10"/>
      <c r="AP6" s="3">
        <v>1</v>
      </c>
    </row>
    <row r="7" spans="1:50" x14ac:dyDescent="0.35">
      <c r="K7" s="33"/>
    </row>
    <row r="8" spans="1:50" x14ac:dyDescent="0.35">
      <c r="B8" s="7" t="s">
        <v>9</v>
      </c>
      <c r="K8" s="33"/>
      <c r="AO8" t="s">
        <v>4</v>
      </c>
      <c r="AP8" t="str">
        <f ca="1">OFFSET(AP8,,$AP$6)</f>
        <v>Base</v>
      </c>
      <c r="AQ8" t="s">
        <v>5</v>
      </c>
    </row>
    <row r="9" spans="1:50" x14ac:dyDescent="0.35">
      <c r="B9" t="s">
        <v>6</v>
      </c>
      <c r="D9" s="27">
        <v>103000</v>
      </c>
      <c r="E9" s="12">
        <f ca="1">D9*(1+E10)</f>
        <v>105060</v>
      </c>
      <c r="F9" s="12">
        <f t="shared" ref="F9:O9" ca="1" si="6">E9*(1+F10)</f>
        <v>107161.2</v>
      </c>
      <c r="G9" s="12">
        <f t="shared" ca="1" si="6"/>
        <v>109304.424</v>
      </c>
      <c r="H9" s="12">
        <f t="shared" ca="1" si="6"/>
        <v>111490.51248</v>
      </c>
      <c r="I9" s="12">
        <f t="shared" ca="1" si="6"/>
        <v>113720.32272960001</v>
      </c>
      <c r="J9" s="12">
        <f t="shared" ca="1" si="6"/>
        <v>115994.72918419201</v>
      </c>
      <c r="K9" s="36">
        <f t="shared" ca="1" si="6"/>
        <v>118314.62376787585</v>
      </c>
      <c r="L9" s="12">
        <f t="shared" ca="1" si="6"/>
        <v>120680.91624323337</v>
      </c>
      <c r="M9" s="12">
        <f t="shared" ca="1" si="6"/>
        <v>123094.53456809804</v>
      </c>
      <c r="N9" s="12">
        <f t="shared" ca="1" si="6"/>
        <v>125556.42525946</v>
      </c>
      <c r="O9" s="12">
        <f t="shared" ca="1" si="6"/>
        <v>128067.5537646492</v>
      </c>
      <c r="P9" s="12">
        <f t="shared" ref="P9" ca="1" si="7">O9*(1+P10)</f>
        <v>130628.90483994219</v>
      </c>
      <c r="Q9" s="12">
        <f t="shared" ref="Q9" ca="1" si="8">P9*(1+Q10)</f>
        <v>133241.48293674103</v>
      </c>
      <c r="R9" s="12">
        <f t="shared" ref="R9" ca="1" si="9">Q9*(1+R10)</f>
        <v>135906.31259547584</v>
      </c>
      <c r="S9" s="12">
        <f t="shared" ref="S9" ca="1" si="10">R9*(1+S10)</f>
        <v>138624.43884738538</v>
      </c>
      <c r="T9" s="12">
        <f t="shared" ref="T9" ca="1" si="11">S9*(1+T10)</f>
        <v>141396.9276243331</v>
      </c>
      <c r="U9" s="12">
        <f t="shared" ref="U9" ca="1" si="12">T9*(1+U10)</f>
        <v>144224.86617681975</v>
      </c>
      <c r="V9" s="12">
        <f t="shared" ref="V9" ca="1" si="13">U9*(1+V10)</f>
        <v>147109.36350035615</v>
      </c>
      <c r="W9" s="12">
        <f t="shared" ref="W9" ca="1" si="14">V9*(1+W10)</f>
        <v>150051.55077036328</v>
      </c>
      <c r="X9" s="12">
        <f t="shared" ref="X9" ca="1" si="15">W9*(1+X10)</f>
        <v>153052.58178577054</v>
      </c>
      <c r="Y9" s="12">
        <f t="shared" ref="Y9" ca="1" si="16">X9*(1+Y10)</f>
        <v>156113.63342148595</v>
      </c>
      <c r="Z9" s="12">
        <f t="shared" ref="Z9" ca="1" si="17">Y9*(1+Z10)</f>
        <v>159235.90608991566</v>
      </c>
      <c r="AA9" s="12">
        <f t="shared" ref="AA9" ca="1" si="18">Z9*(1+AA10)</f>
        <v>162420.62421171396</v>
      </c>
      <c r="AB9" s="12">
        <f t="shared" ref="AB9" ca="1" si="19">AA9*(1+AB10)</f>
        <v>165669.03669594825</v>
      </c>
      <c r="AC9" s="12">
        <f t="shared" ref="AC9" ca="1" si="20">AB9*(1+AC10)</f>
        <v>168982.41742986723</v>
      </c>
      <c r="AD9" s="12">
        <f t="shared" ref="AD9" ca="1" si="21">AC9*(1+AD10)</f>
        <v>172362.06577846457</v>
      </c>
      <c r="AE9" s="12">
        <f t="shared" ref="AE9" ca="1" si="22">AD9*(1+AE10)</f>
        <v>175809.30709403387</v>
      </c>
      <c r="AF9" s="12">
        <f t="shared" ref="AF9" ca="1" si="23">AE9*(1+AF10)</f>
        <v>179325.49323591456</v>
      </c>
      <c r="AG9" s="12">
        <f t="shared" ref="AG9" ca="1" si="24">AF9*(1+AG10)</f>
        <v>182912.00310063286</v>
      </c>
      <c r="AH9" s="12">
        <f t="shared" ref="AH9" ca="1" si="25">AG9*(1+AH10)</f>
        <v>186570.24316264552</v>
      </c>
      <c r="AI9" s="12">
        <f t="shared" ref="AI9" ca="1" si="26">AH9*(1+AI10)</f>
        <v>190301.64802589844</v>
      </c>
      <c r="AO9" t="s">
        <v>13</v>
      </c>
      <c r="AP9" s="52">
        <f t="shared" ref="AP9:AP30" ca="1" si="27">OFFSET(AP9,,$AP$6)</f>
        <v>0.02</v>
      </c>
      <c r="AQ9" s="11">
        <v>0.02</v>
      </c>
    </row>
    <row r="10" spans="1:50" x14ac:dyDescent="0.35">
      <c r="B10" s="5" t="s">
        <v>7</v>
      </c>
      <c r="E10" s="25">
        <f t="shared" ref="E10:AI10" ca="1" si="28">$AP$9</f>
        <v>0.02</v>
      </c>
      <c r="F10" s="25">
        <f t="shared" ca="1" si="28"/>
        <v>0.02</v>
      </c>
      <c r="G10" s="25">
        <f t="shared" ca="1" si="28"/>
        <v>0.02</v>
      </c>
      <c r="H10" s="25">
        <f t="shared" ca="1" si="28"/>
        <v>0.02</v>
      </c>
      <c r="I10" s="25">
        <f t="shared" ca="1" si="28"/>
        <v>0.02</v>
      </c>
      <c r="J10" s="25">
        <f t="shared" ca="1" si="28"/>
        <v>0.02</v>
      </c>
      <c r="K10" s="37">
        <f t="shared" ca="1" si="28"/>
        <v>0.02</v>
      </c>
      <c r="L10" s="25">
        <f t="shared" ca="1" si="28"/>
        <v>0.02</v>
      </c>
      <c r="M10" s="25">
        <f t="shared" ca="1" si="28"/>
        <v>0.02</v>
      </c>
      <c r="N10" s="25">
        <f t="shared" ca="1" si="28"/>
        <v>0.02</v>
      </c>
      <c r="O10" s="25">
        <f t="shared" ca="1" si="28"/>
        <v>0.02</v>
      </c>
      <c r="P10" s="25">
        <f t="shared" ca="1" si="28"/>
        <v>0.02</v>
      </c>
      <c r="Q10" s="25">
        <f t="shared" ca="1" si="28"/>
        <v>0.02</v>
      </c>
      <c r="R10" s="25">
        <f t="shared" ca="1" si="28"/>
        <v>0.02</v>
      </c>
      <c r="S10" s="25">
        <f t="shared" ca="1" si="28"/>
        <v>0.02</v>
      </c>
      <c r="T10" s="25">
        <f t="shared" ca="1" si="28"/>
        <v>0.02</v>
      </c>
      <c r="U10" s="25">
        <f t="shared" ca="1" si="28"/>
        <v>0.02</v>
      </c>
      <c r="V10" s="25">
        <f t="shared" ca="1" si="28"/>
        <v>0.02</v>
      </c>
      <c r="W10" s="25">
        <f t="shared" ca="1" si="28"/>
        <v>0.02</v>
      </c>
      <c r="X10" s="25">
        <f t="shared" ca="1" si="28"/>
        <v>0.02</v>
      </c>
      <c r="Y10" s="25">
        <f t="shared" ca="1" si="28"/>
        <v>0.02</v>
      </c>
      <c r="Z10" s="25">
        <f t="shared" ca="1" si="28"/>
        <v>0.02</v>
      </c>
      <c r="AA10" s="25">
        <f t="shared" ca="1" si="28"/>
        <v>0.02</v>
      </c>
      <c r="AB10" s="25">
        <f t="shared" ca="1" si="28"/>
        <v>0.02</v>
      </c>
      <c r="AC10" s="25">
        <f t="shared" ca="1" si="28"/>
        <v>0.02</v>
      </c>
      <c r="AD10" s="25">
        <f t="shared" ca="1" si="28"/>
        <v>0.02</v>
      </c>
      <c r="AE10" s="25">
        <f t="shared" ca="1" si="28"/>
        <v>0.02</v>
      </c>
      <c r="AF10" s="25">
        <f t="shared" ca="1" si="28"/>
        <v>0.02</v>
      </c>
      <c r="AG10" s="25">
        <f t="shared" ca="1" si="28"/>
        <v>0.02</v>
      </c>
      <c r="AH10" s="25">
        <f t="shared" ca="1" si="28"/>
        <v>0.02</v>
      </c>
      <c r="AI10" s="25">
        <f t="shared" ca="1" si="28"/>
        <v>0.02</v>
      </c>
      <c r="AO10" t="s">
        <v>14</v>
      </c>
      <c r="AP10" s="52">
        <f t="shared" ca="1" si="27"/>
        <v>0.02</v>
      </c>
      <c r="AQ10" s="11">
        <v>0.02</v>
      </c>
    </row>
    <row r="11" spans="1:50" x14ac:dyDescent="0.35">
      <c r="K11" s="33"/>
      <c r="AO11" t="s">
        <v>16</v>
      </c>
      <c r="AP11" s="52">
        <f t="shared" ca="1" si="27"/>
        <v>25200</v>
      </c>
      <c r="AQ11">
        <f>2100*12</f>
        <v>25200</v>
      </c>
    </row>
    <row r="12" spans="1:50" x14ac:dyDescent="0.35">
      <c r="B12" t="s">
        <v>8</v>
      </c>
      <c r="D12" s="27">
        <v>212000</v>
      </c>
      <c r="E12" s="12">
        <f ca="1">D12*(1+E13)</f>
        <v>216240</v>
      </c>
      <c r="F12" s="12">
        <f t="shared" ref="F12:O12" ca="1" si="29">E12*(1+F13)</f>
        <v>220564.80000000002</v>
      </c>
      <c r="G12" s="12">
        <f t="shared" ca="1" si="29"/>
        <v>224976.09600000002</v>
      </c>
      <c r="H12" s="12">
        <f t="shared" ca="1" si="29"/>
        <v>229475.61792000002</v>
      </c>
      <c r="I12" s="12">
        <f t="shared" ca="1" si="29"/>
        <v>234065.13027840003</v>
      </c>
      <c r="J12" s="12">
        <f t="shared" ca="1" si="29"/>
        <v>238746.43288396802</v>
      </c>
      <c r="K12" s="36">
        <f t="shared" ca="1" si="29"/>
        <v>243521.36154164738</v>
      </c>
      <c r="L12" s="12">
        <f t="shared" ca="1" si="29"/>
        <v>248391.78877248033</v>
      </c>
      <c r="M12" s="12">
        <f t="shared" ca="1" si="29"/>
        <v>253359.62454792994</v>
      </c>
      <c r="N12" s="12">
        <f t="shared" ca="1" si="29"/>
        <v>258426.81703888855</v>
      </c>
      <c r="O12" s="12">
        <f t="shared" ca="1" si="29"/>
        <v>263595.35337966634</v>
      </c>
      <c r="P12" s="12">
        <f t="shared" ref="P12" ca="1" si="30">O12*(1+P13)</f>
        <v>268867.26044725964</v>
      </c>
      <c r="Q12" s="12">
        <f t="shared" ref="Q12" ca="1" si="31">P12*(1+Q13)</f>
        <v>274244.60565620486</v>
      </c>
      <c r="R12" s="12">
        <f t="shared" ref="R12" ca="1" si="32">Q12*(1+R13)</f>
        <v>279729.49776932894</v>
      </c>
      <c r="S12" s="12">
        <f t="shared" ref="S12" ca="1" si="33">R12*(1+S13)</f>
        <v>285324.08772471553</v>
      </c>
      <c r="T12" s="12">
        <f t="shared" ref="T12" ca="1" si="34">S12*(1+T13)</f>
        <v>291030.56947920984</v>
      </c>
      <c r="U12" s="12">
        <f t="shared" ref="U12" ca="1" si="35">T12*(1+U13)</f>
        <v>296851.18086879404</v>
      </c>
      <c r="V12" s="12">
        <f t="shared" ref="V12" ca="1" si="36">U12*(1+V13)</f>
        <v>302788.20448616991</v>
      </c>
      <c r="W12" s="12">
        <f t="shared" ref="W12" ca="1" si="37">V12*(1+W13)</f>
        <v>308843.96857589332</v>
      </c>
      <c r="X12" s="12">
        <f t="shared" ref="X12" ca="1" si="38">W12*(1+X13)</f>
        <v>315020.84794741118</v>
      </c>
      <c r="Y12" s="12">
        <f t="shared" ref="Y12" ca="1" si="39">X12*(1+Y13)</f>
        <v>321321.26490635943</v>
      </c>
      <c r="Z12" s="12">
        <f t="shared" ref="Z12" ca="1" si="40">Y12*(1+Z13)</f>
        <v>327747.6902044866</v>
      </c>
      <c r="AA12" s="12">
        <f t="shared" ref="AA12" ca="1" si="41">Z12*(1+AA13)</f>
        <v>334302.64400857635</v>
      </c>
      <c r="AB12" s="12">
        <f t="shared" ref="AB12" ca="1" si="42">AA12*(1+AB13)</f>
        <v>340988.69688874786</v>
      </c>
      <c r="AC12" s="12">
        <f t="shared" ref="AC12" ca="1" si="43">AB12*(1+AC13)</f>
        <v>347808.4708265228</v>
      </c>
      <c r="AD12" s="12">
        <f t="shared" ref="AD12" ca="1" si="44">AC12*(1+AD13)</f>
        <v>354764.64024305326</v>
      </c>
      <c r="AE12" s="12">
        <f t="shared" ref="AE12" ca="1" si="45">AD12*(1+AE13)</f>
        <v>361859.93304791435</v>
      </c>
      <c r="AF12" s="12">
        <f t="shared" ref="AF12" ca="1" si="46">AE12*(1+AF13)</f>
        <v>369097.13170887262</v>
      </c>
      <c r="AG12" s="12">
        <f t="shared" ref="AG12" ca="1" si="47">AF12*(1+AG13)</f>
        <v>376479.07434305007</v>
      </c>
      <c r="AH12" s="12">
        <f t="shared" ref="AH12" ca="1" si="48">AG12*(1+AH13)</f>
        <v>384008.65582991106</v>
      </c>
      <c r="AI12" s="12">
        <f t="shared" ref="AI12" ca="1" si="49">AH12*(1+AI13)</f>
        <v>391688.82894650928</v>
      </c>
      <c r="AO12" t="s">
        <v>32</v>
      </c>
      <c r="AP12" s="52">
        <f t="shared" ca="1" si="27"/>
        <v>0</v>
      </c>
    </row>
    <row r="13" spans="1:50" x14ac:dyDescent="0.35">
      <c r="B13" s="5" t="s">
        <v>7</v>
      </c>
      <c r="E13" s="26">
        <f t="shared" ref="E13:AI13" ca="1" si="50">$AP$10</f>
        <v>0.02</v>
      </c>
      <c r="F13" s="26">
        <f t="shared" ca="1" si="50"/>
        <v>0.02</v>
      </c>
      <c r="G13" s="26">
        <f t="shared" ca="1" si="50"/>
        <v>0.02</v>
      </c>
      <c r="H13" s="26">
        <f t="shared" ca="1" si="50"/>
        <v>0.02</v>
      </c>
      <c r="I13" s="26">
        <f t="shared" ca="1" si="50"/>
        <v>0.02</v>
      </c>
      <c r="J13" s="26">
        <f t="shared" ca="1" si="50"/>
        <v>0.02</v>
      </c>
      <c r="K13" s="38">
        <f t="shared" ca="1" si="50"/>
        <v>0.02</v>
      </c>
      <c r="L13" s="26">
        <f t="shared" ca="1" si="50"/>
        <v>0.02</v>
      </c>
      <c r="M13" s="26">
        <f t="shared" ca="1" si="50"/>
        <v>0.02</v>
      </c>
      <c r="N13" s="26">
        <f t="shared" ca="1" si="50"/>
        <v>0.02</v>
      </c>
      <c r="O13" s="26">
        <f t="shared" ca="1" si="50"/>
        <v>0.02</v>
      </c>
      <c r="P13" s="26">
        <f t="shared" ca="1" si="50"/>
        <v>0.02</v>
      </c>
      <c r="Q13" s="26">
        <f t="shared" ca="1" si="50"/>
        <v>0.02</v>
      </c>
      <c r="R13" s="26">
        <f t="shared" ca="1" si="50"/>
        <v>0.02</v>
      </c>
      <c r="S13" s="26">
        <f t="shared" ca="1" si="50"/>
        <v>0.02</v>
      </c>
      <c r="T13" s="26">
        <f t="shared" ca="1" si="50"/>
        <v>0.02</v>
      </c>
      <c r="U13" s="26">
        <f t="shared" ca="1" si="50"/>
        <v>0.02</v>
      </c>
      <c r="V13" s="26">
        <f t="shared" ca="1" si="50"/>
        <v>0.02</v>
      </c>
      <c r="W13" s="26">
        <f t="shared" ca="1" si="50"/>
        <v>0.02</v>
      </c>
      <c r="X13" s="26">
        <f t="shared" ca="1" si="50"/>
        <v>0.02</v>
      </c>
      <c r="Y13" s="26">
        <f t="shared" ca="1" si="50"/>
        <v>0.02</v>
      </c>
      <c r="Z13" s="26">
        <f t="shared" ca="1" si="50"/>
        <v>0.02</v>
      </c>
      <c r="AA13" s="26">
        <f t="shared" ca="1" si="50"/>
        <v>0.02</v>
      </c>
      <c r="AB13" s="26">
        <f t="shared" ca="1" si="50"/>
        <v>0.02</v>
      </c>
      <c r="AC13" s="26">
        <f t="shared" ca="1" si="50"/>
        <v>0.02</v>
      </c>
      <c r="AD13" s="26">
        <f t="shared" ca="1" si="50"/>
        <v>0.02</v>
      </c>
      <c r="AE13" s="26">
        <f t="shared" ca="1" si="50"/>
        <v>0.02</v>
      </c>
      <c r="AF13" s="26">
        <f t="shared" ca="1" si="50"/>
        <v>0.02</v>
      </c>
      <c r="AG13" s="26">
        <f t="shared" ca="1" si="50"/>
        <v>0.02</v>
      </c>
      <c r="AH13" s="26">
        <f t="shared" ca="1" si="50"/>
        <v>0.02</v>
      </c>
      <c r="AI13" s="26">
        <f t="shared" ca="1" si="50"/>
        <v>0.02</v>
      </c>
      <c r="AO13" t="s">
        <v>17</v>
      </c>
      <c r="AP13" s="52">
        <f t="shared" ca="1" si="27"/>
        <v>18000</v>
      </c>
      <c r="AQ13">
        <f>1500*12</f>
        <v>18000</v>
      </c>
    </row>
    <row r="14" spans="1:50" x14ac:dyDescent="0.35">
      <c r="K14" s="33"/>
      <c r="AO14" t="s">
        <v>18</v>
      </c>
      <c r="AP14" s="52">
        <f t="shared" ca="1" si="27"/>
        <v>18000</v>
      </c>
      <c r="AQ14">
        <f>1500*12</f>
        <v>18000</v>
      </c>
    </row>
    <row r="15" spans="1:50" x14ac:dyDescent="0.35">
      <c r="B15" t="s">
        <v>10</v>
      </c>
      <c r="D15" s="12">
        <f>SUM(D12,D9)</f>
        <v>315000</v>
      </c>
      <c r="E15" s="12">
        <f t="shared" ref="E15:O15" ca="1" si="51">SUM(E12,E9)</f>
        <v>321300</v>
      </c>
      <c r="F15" s="12">
        <f t="shared" ca="1" si="51"/>
        <v>327726</v>
      </c>
      <c r="G15" s="12">
        <f t="shared" ca="1" si="51"/>
        <v>334280.52</v>
      </c>
      <c r="H15" s="12">
        <f t="shared" ca="1" si="51"/>
        <v>340966.13040000002</v>
      </c>
      <c r="I15" s="12">
        <f t="shared" ca="1" si="51"/>
        <v>347785.45300800004</v>
      </c>
      <c r="J15" s="12">
        <f t="shared" ca="1" si="51"/>
        <v>354741.16206816002</v>
      </c>
      <c r="K15" s="36">
        <f t="shared" ca="1" si="51"/>
        <v>361835.98530952324</v>
      </c>
      <c r="L15" s="12">
        <f t="shared" ca="1" si="51"/>
        <v>369072.7050157137</v>
      </c>
      <c r="M15" s="12">
        <f t="shared" ca="1" si="51"/>
        <v>376454.15911602799</v>
      </c>
      <c r="N15" s="12">
        <f t="shared" ca="1" si="51"/>
        <v>383983.24229834857</v>
      </c>
      <c r="O15" s="12">
        <f t="shared" ca="1" si="51"/>
        <v>391662.90714431554</v>
      </c>
      <c r="P15" s="12">
        <f t="shared" ref="P15:AG15" ca="1" si="52">SUM(P12,P9)</f>
        <v>399496.16528720182</v>
      </c>
      <c r="Q15" s="12">
        <f t="shared" ca="1" si="52"/>
        <v>407486.08859294589</v>
      </c>
      <c r="R15" s="12">
        <f t="shared" ca="1" si="52"/>
        <v>415635.81036480481</v>
      </c>
      <c r="S15" s="12">
        <f t="shared" ca="1" si="52"/>
        <v>423948.52657210093</v>
      </c>
      <c r="T15" s="12">
        <f t="shared" ca="1" si="52"/>
        <v>432427.4971035429</v>
      </c>
      <c r="U15" s="12">
        <f t="shared" ca="1" si="52"/>
        <v>441076.04704561376</v>
      </c>
      <c r="V15" s="12">
        <f t="shared" ca="1" si="52"/>
        <v>449897.56798652606</v>
      </c>
      <c r="W15" s="12">
        <f t="shared" ca="1" si="52"/>
        <v>458895.51934625662</v>
      </c>
      <c r="X15" s="12">
        <f t="shared" ca="1" si="52"/>
        <v>468073.42973318172</v>
      </c>
      <c r="Y15" s="12">
        <f t="shared" ca="1" si="52"/>
        <v>477434.89832784538</v>
      </c>
      <c r="Z15" s="12">
        <f t="shared" ca="1" si="52"/>
        <v>486983.59629440226</v>
      </c>
      <c r="AA15" s="12">
        <f t="shared" ca="1" si="52"/>
        <v>496723.26822029031</v>
      </c>
      <c r="AB15" s="12">
        <f t="shared" ca="1" si="52"/>
        <v>506657.73358469608</v>
      </c>
      <c r="AC15" s="12">
        <f t="shared" ca="1" si="52"/>
        <v>516790.88825639</v>
      </c>
      <c r="AD15" s="12">
        <f t="shared" ca="1" si="52"/>
        <v>527126.70602151786</v>
      </c>
      <c r="AE15" s="12">
        <f t="shared" ca="1" si="52"/>
        <v>537669.24014194822</v>
      </c>
      <c r="AF15" s="12">
        <f t="shared" ca="1" si="52"/>
        <v>548422.62494478724</v>
      </c>
      <c r="AG15" s="12">
        <f t="shared" ca="1" si="52"/>
        <v>559391.07744368294</v>
      </c>
      <c r="AH15" s="12">
        <f t="shared" ref="AH15:AI15" ca="1" si="53">SUM(AH12,AH9)</f>
        <v>570578.89899255661</v>
      </c>
      <c r="AI15" s="12">
        <f t="shared" ca="1" si="53"/>
        <v>581990.47697240766</v>
      </c>
      <c r="AO15" t="s">
        <v>19</v>
      </c>
      <c r="AP15" s="52">
        <f t="shared" ca="1" si="27"/>
        <v>22200</v>
      </c>
      <c r="AQ15">
        <f>1850*12</f>
        <v>22200</v>
      </c>
    </row>
    <row r="16" spans="1:50" x14ac:dyDescent="0.35">
      <c r="B16" s="9" t="s">
        <v>11</v>
      </c>
      <c r="C16" s="9"/>
      <c r="D16" s="13">
        <f t="shared" ref="D16:AI16" ca="1" si="54">IF(D2&gt;=$AP$36,0,D15*61%)</f>
        <v>192150</v>
      </c>
      <c r="E16" s="13">
        <f t="shared" ca="1" si="54"/>
        <v>195993</v>
      </c>
      <c r="F16" s="13">
        <f t="shared" ca="1" si="54"/>
        <v>199912.86</v>
      </c>
      <c r="G16" s="13">
        <f t="shared" ca="1" si="54"/>
        <v>0</v>
      </c>
      <c r="H16" s="13">
        <f t="shared" ca="1" si="54"/>
        <v>0</v>
      </c>
      <c r="I16" s="13">
        <f t="shared" ca="1" si="54"/>
        <v>0</v>
      </c>
      <c r="J16" s="13">
        <f t="shared" ca="1" si="54"/>
        <v>0</v>
      </c>
      <c r="K16" s="39">
        <f t="shared" ca="1" si="54"/>
        <v>0</v>
      </c>
      <c r="L16" s="13">
        <f t="shared" ca="1" si="54"/>
        <v>0</v>
      </c>
      <c r="M16" s="13">
        <f t="shared" ca="1" si="54"/>
        <v>0</v>
      </c>
      <c r="N16" s="13">
        <f t="shared" ca="1" si="54"/>
        <v>0</v>
      </c>
      <c r="O16" s="13">
        <f t="shared" ca="1" si="54"/>
        <v>0</v>
      </c>
      <c r="P16" s="13">
        <f t="shared" ca="1" si="54"/>
        <v>0</v>
      </c>
      <c r="Q16" s="13">
        <f t="shared" ca="1" si="54"/>
        <v>0</v>
      </c>
      <c r="R16" s="13">
        <f t="shared" ca="1" si="54"/>
        <v>0</v>
      </c>
      <c r="S16" s="13">
        <f t="shared" ca="1" si="54"/>
        <v>0</v>
      </c>
      <c r="T16" s="13">
        <f t="shared" ca="1" si="54"/>
        <v>0</v>
      </c>
      <c r="U16" s="13">
        <f t="shared" ca="1" si="54"/>
        <v>0</v>
      </c>
      <c r="V16" s="13">
        <f t="shared" ca="1" si="54"/>
        <v>0</v>
      </c>
      <c r="W16" s="13">
        <f t="shared" ca="1" si="54"/>
        <v>0</v>
      </c>
      <c r="X16" s="13">
        <f t="shared" ca="1" si="54"/>
        <v>0</v>
      </c>
      <c r="Y16" s="13">
        <f t="shared" ca="1" si="54"/>
        <v>0</v>
      </c>
      <c r="Z16" s="13">
        <f t="shared" ca="1" si="54"/>
        <v>0</v>
      </c>
      <c r="AA16" s="13">
        <f t="shared" ca="1" si="54"/>
        <v>0</v>
      </c>
      <c r="AB16" s="13">
        <f t="shared" ca="1" si="54"/>
        <v>0</v>
      </c>
      <c r="AC16" s="13">
        <f t="shared" ca="1" si="54"/>
        <v>0</v>
      </c>
      <c r="AD16" s="13">
        <f t="shared" ca="1" si="54"/>
        <v>0</v>
      </c>
      <c r="AE16" s="13">
        <f t="shared" ca="1" si="54"/>
        <v>0</v>
      </c>
      <c r="AF16" s="13">
        <f t="shared" ca="1" si="54"/>
        <v>0</v>
      </c>
      <c r="AG16" s="13">
        <f t="shared" ca="1" si="54"/>
        <v>0</v>
      </c>
      <c r="AH16" s="13">
        <f t="shared" ca="1" si="54"/>
        <v>0</v>
      </c>
      <c r="AI16" s="13">
        <f t="shared" ca="1" si="54"/>
        <v>0</v>
      </c>
      <c r="AO16" t="s">
        <v>20</v>
      </c>
      <c r="AP16" s="52">
        <f t="shared" ca="1" si="27"/>
        <v>17400</v>
      </c>
      <c r="AQ16">
        <f>1450*12</f>
        <v>17400</v>
      </c>
    </row>
    <row r="17" spans="2:43" x14ac:dyDescent="0.35">
      <c r="K17" s="33"/>
      <c r="AO17" t="s">
        <v>21</v>
      </c>
      <c r="AP17" s="52">
        <f t="shared" ca="1" si="27"/>
        <v>3000</v>
      </c>
      <c r="AQ17">
        <f>250*12</f>
        <v>3000</v>
      </c>
    </row>
    <row r="18" spans="2:43" x14ac:dyDescent="0.35">
      <c r="K18" s="33"/>
      <c r="AO18" t="s">
        <v>22</v>
      </c>
      <c r="AP18" s="52">
        <f t="shared" ca="1" si="27"/>
        <v>3000</v>
      </c>
      <c r="AQ18">
        <f>250*12</f>
        <v>3000</v>
      </c>
    </row>
    <row r="19" spans="2:43" x14ac:dyDescent="0.35">
      <c r="B19" s="7" t="s">
        <v>15</v>
      </c>
      <c r="C19" s="6"/>
      <c r="D19" s="6"/>
      <c r="E19" s="6"/>
      <c r="F19" s="6"/>
      <c r="G19" s="6"/>
      <c r="H19" s="6"/>
      <c r="I19" s="6"/>
      <c r="J19" s="6"/>
      <c r="K19" s="40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O19" t="s">
        <v>23</v>
      </c>
      <c r="AP19" s="52">
        <f t="shared" ca="1" si="27"/>
        <v>9600</v>
      </c>
      <c r="AQ19">
        <f>800*12</f>
        <v>9600</v>
      </c>
    </row>
    <row r="20" spans="2:43" x14ac:dyDescent="0.35">
      <c r="B20" t="s">
        <v>16</v>
      </c>
      <c r="D20" s="28">
        <f ca="1">-$AP11</f>
        <v>-25200</v>
      </c>
      <c r="E20" s="12">
        <f ca="1">-$AP11</f>
        <v>-25200</v>
      </c>
      <c r="F20" s="15">
        <f ca="1">E20/2</f>
        <v>-12600</v>
      </c>
      <c r="G20">
        <v>0</v>
      </c>
      <c r="H20">
        <v>0</v>
      </c>
      <c r="I20">
        <v>0</v>
      </c>
      <c r="J20">
        <v>0</v>
      </c>
      <c r="K20" s="33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O20" t="s">
        <v>24</v>
      </c>
      <c r="AP20" s="52">
        <f t="shared" ca="1" si="27"/>
        <v>3600</v>
      </c>
      <c r="AQ20">
        <f>300*12</f>
        <v>3600</v>
      </c>
    </row>
    <row r="21" spans="2:43" x14ac:dyDescent="0.35">
      <c r="B21" t="s">
        <v>63</v>
      </c>
      <c r="D21" s="27"/>
      <c r="F21" s="28">
        <v>-60000</v>
      </c>
      <c r="K21" s="33"/>
      <c r="AO21" t="s">
        <v>25</v>
      </c>
      <c r="AP21" s="52">
        <f t="shared" ca="1" si="27"/>
        <v>3600</v>
      </c>
      <c r="AQ21">
        <f>300*12</f>
        <v>3600</v>
      </c>
    </row>
    <row r="22" spans="2:43" x14ac:dyDescent="0.35">
      <c r="B22" t="s">
        <v>32</v>
      </c>
      <c r="D22" s="28">
        <f t="shared" ref="D22:O22" ca="1" si="55">-$AP12</f>
        <v>0</v>
      </c>
      <c r="E22" s="12">
        <f t="shared" ca="1" si="55"/>
        <v>0</v>
      </c>
      <c r="F22" s="12">
        <f t="shared" ca="1" si="55"/>
        <v>0</v>
      </c>
      <c r="G22" s="12">
        <f t="shared" ca="1" si="55"/>
        <v>0</v>
      </c>
      <c r="H22" s="12">
        <f t="shared" ca="1" si="55"/>
        <v>0</v>
      </c>
      <c r="I22" s="12">
        <f t="shared" ca="1" si="55"/>
        <v>0</v>
      </c>
      <c r="J22" s="12">
        <f t="shared" ca="1" si="55"/>
        <v>0</v>
      </c>
      <c r="K22" s="36">
        <f t="shared" ca="1" si="55"/>
        <v>0</v>
      </c>
      <c r="L22" s="12">
        <f t="shared" ca="1" si="55"/>
        <v>0</v>
      </c>
      <c r="M22" s="12">
        <f t="shared" ca="1" si="55"/>
        <v>0</v>
      </c>
      <c r="N22" s="12">
        <f t="shared" ca="1" si="55"/>
        <v>0</v>
      </c>
      <c r="O22" s="12">
        <f t="shared" ca="1" si="55"/>
        <v>0</v>
      </c>
      <c r="P22" s="12">
        <f t="shared" ref="P22:AG22" ca="1" si="56">-$AP12</f>
        <v>0</v>
      </c>
      <c r="Q22" s="12">
        <f t="shared" ca="1" si="56"/>
        <v>0</v>
      </c>
      <c r="R22" s="12">
        <f t="shared" ca="1" si="56"/>
        <v>0</v>
      </c>
      <c r="S22" s="12">
        <f t="shared" ca="1" si="56"/>
        <v>0</v>
      </c>
      <c r="T22" s="12">
        <f t="shared" ca="1" si="56"/>
        <v>0</v>
      </c>
      <c r="U22" s="12">
        <f t="shared" ca="1" si="56"/>
        <v>0</v>
      </c>
      <c r="V22" s="12">
        <f t="shared" ca="1" si="56"/>
        <v>0</v>
      </c>
      <c r="W22" s="12">
        <f t="shared" ca="1" si="56"/>
        <v>0</v>
      </c>
      <c r="X22" s="12">
        <f t="shared" ca="1" si="56"/>
        <v>0</v>
      </c>
      <c r="Y22" s="12">
        <f t="shared" ca="1" si="56"/>
        <v>0</v>
      </c>
      <c r="Z22" s="12">
        <f t="shared" ca="1" si="56"/>
        <v>0</v>
      </c>
      <c r="AA22" s="12">
        <f t="shared" ca="1" si="56"/>
        <v>0</v>
      </c>
      <c r="AB22" s="12">
        <f t="shared" ca="1" si="56"/>
        <v>0</v>
      </c>
      <c r="AC22" s="12">
        <f t="shared" ca="1" si="56"/>
        <v>0</v>
      </c>
      <c r="AD22" s="12">
        <f t="shared" ca="1" si="56"/>
        <v>0</v>
      </c>
      <c r="AE22" s="12">
        <f t="shared" ca="1" si="56"/>
        <v>0</v>
      </c>
      <c r="AF22" s="12">
        <f t="shared" ca="1" si="56"/>
        <v>0</v>
      </c>
      <c r="AG22" s="12">
        <f t="shared" ca="1" si="56"/>
        <v>0</v>
      </c>
      <c r="AH22" s="12">
        <f t="shared" ref="AH22:AI24" ca="1" si="57">-$AP12</f>
        <v>0</v>
      </c>
      <c r="AI22" s="12">
        <f t="shared" ca="1" si="57"/>
        <v>0</v>
      </c>
      <c r="AO22" t="s">
        <v>26</v>
      </c>
      <c r="AP22" s="52">
        <f t="shared" ca="1" si="27"/>
        <v>6600</v>
      </c>
      <c r="AQ22">
        <f>550*12</f>
        <v>6600</v>
      </c>
    </row>
    <row r="23" spans="2:43" x14ac:dyDescent="0.35">
      <c r="B23" t="s">
        <v>17</v>
      </c>
      <c r="D23" s="28">
        <f t="shared" ref="D23:O23" ca="1" si="58">-$AP13</f>
        <v>-18000</v>
      </c>
      <c r="E23" s="12">
        <f t="shared" ca="1" si="58"/>
        <v>-18000</v>
      </c>
      <c r="F23" s="12">
        <f t="shared" ca="1" si="58"/>
        <v>-18000</v>
      </c>
      <c r="G23" s="12">
        <f t="shared" ca="1" si="58"/>
        <v>-18000</v>
      </c>
      <c r="H23" s="12">
        <f t="shared" ca="1" si="58"/>
        <v>-18000</v>
      </c>
      <c r="I23" s="12">
        <f t="shared" ca="1" si="58"/>
        <v>-18000</v>
      </c>
      <c r="J23" s="12">
        <f t="shared" ca="1" si="58"/>
        <v>-18000</v>
      </c>
      <c r="K23" s="36">
        <f t="shared" ca="1" si="58"/>
        <v>-18000</v>
      </c>
      <c r="L23" s="12">
        <f t="shared" ca="1" si="58"/>
        <v>-18000</v>
      </c>
      <c r="M23" s="12">
        <f t="shared" ca="1" si="58"/>
        <v>-18000</v>
      </c>
      <c r="N23" s="12">
        <f t="shared" ca="1" si="58"/>
        <v>-18000</v>
      </c>
      <c r="O23" s="12">
        <f t="shared" ca="1" si="58"/>
        <v>-18000</v>
      </c>
      <c r="P23" s="12">
        <f t="shared" ref="P23:AG23" ca="1" si="59">-$AP13</f>
        <v>-18000</v>
      </c>
      <c r="Q23" s="12">
        <f t="shared" ca="1" si="59"/>
        <v>-18000</v>
      </c>
      <c r="R23" s="12">
        <f t="shared" ca="1" si="59"/>
        <v>-18000</v>
      </c>
      <c r="S23" s="12">
        <f t="shared" ca="1" si="59"/>
        <v>-18000</v>
      </c>
      <c r="T23" s="12">
        <f t="shared" ca="1" si="59"/>
        <v>-18000</v>
      </c>
      <c r="U23" s="12">
        <f t="shared" ca="1" si="59"/>
        <v>-18000</v>
      </c>
      <c r="V23" s="12">
        <f t="shared" ca="1" si="59"/>
        <v>-18000</v>
      </c>
      <c r="W23" s="12">
        <f t="shared" ca="1" si="59"/>
        <v>-18000</v>
      </c>
      <c r="X23" s="12">
        <f t="shared" ca="1" si="59"/>
        <v>-18000</v>
      </c>
      <c r="Y23" s="12">
        <f t="shared" ca="1" si="59"/>
        <v>-18000</v>
      </c>
      <c r="Z23" s="12">
        <f t="shared" ca="1" si="59"/>
        <v>-18000</v>
      </c>
      <c r="AA23" s="12">
        <f t="shared" ca="1" si="59"/>
        <v>-18000</v>
      </c>
      <c r="AB23" s="12">
        <f t="shared" ca="1" si="59"/>
        <v>-18000</v>
      </c>
      <c r="AC23" s="12">
        <f t="shared" ca="1" si="59"/>
        <v>-18000</v>
      </c>
      <c r="AD23" s="12">
        <f t="shared" ca="1" si="59"/>
        <v>-18000</v>
      </c>
      <c r="AE23" s="12">
        <f t="shared" ca="1" si="59"/>
        <v>-18000</v>
      </c>
      <c r="AF23" s="12">
        <f t="shared" ca="1" si="59"/>
        <v>-18000</v>
      </c>
      <c r="AG23" s="12">
        <f t="shared" ca="1" si="59"/>
        <v>-18000</v>
      </c>
      <c r="AH23" s="12">
        <f t="shared" ca="1" si="57"/>
        <v>-18000</v>
      </c>
      <c r="AI23" s="12">
        <f t="shared" ca="1" si="57"/>
        <v>-18000</v>
      </c>
      <c r="AO23" t="s">
        <v>27</v>
      </c>
      <c r="AP23" s="52">
        <f t="shared" ca="1" si="27"/>
        <v>12000</v>
      </c>
      <c r="AQ23">
        <f>1000*12</f>
        <v>12000</v>
      </c>
    </row>
    <row r="24" spans="2:43" x14ac:dyDescent="0.35">
      <c r="B24" t="s">
        <v>18</v>
      </c>
      <c r="D24" s="28">
        <f t="shared" ref="D24:O24" ca="1" si="60">-$AP14</f>
        <v>-18000</v>
      </c>
      <c r="E24" s="12">
        <f t="shared" ca="1" si="60"/>
        <v>-18000</v>
      </c>
      <c r="F24" s="12">
        <f t="shared" ca="1" si="60"/>
        <v>-18000</v>
      </c>
      <c r="G24" s="12">
        <f t="shared" ca="1" si="60"/>
        <v>-18000</v>
      </c>
      <c r="H24" s="12">
        <f t="shared" ca="1" si="60"/>
        <v>-18000</v>
      </c>
      <c r="I24" s="12">
        <f t="shared" ca="1" si="60"/>
        <v>-18000</v>
      </c>
      <c r="J24" s="12">
        <f t="shared" ca="1" si="60"/>
        <v>-18000</v>
      </c>
      <c r="K24" s="36">
        <f t="shared" ca="1" si="60"/>
        <v>-18000</v>
      </c>
      <c r="L24" s="12">
        <f t="shared" ca="1" si="60"/>
        <v>-18000</v>
      </c>
      <c r="M24" s="12">
        <f t="shared" ca="1" si="60"/>
        <v>-18000</v>
      </c>
      <c r="N24" s="12">
        <f t="shared" ca="1" si="60"/>
        <v>-18000</v>
      </c>
      <c r="O24" s="12">
        <f t="shared" ca="1" si="60"/>
        <v>-18000</v>
      </c>
      <c r="P24" s="12">
        <f t="shared" ref="P24:AG24" ca="1" si="61">-$AP14</f>
        <v>-18000</v>
      </c>
      <c r="Q24" s="12">
        <f t="shared" ca="1" si="61"/>
        <v>-18000</v>
      </c>
      <c r="R24" s="12">
        <f t="shared" ca="1" si="61"/>
        <v>-18000</v>
      </c>
      <c r="S24" s="12">
        <f t="shared" ca="1" si="61"/>
        <v>-18000</v>
      </c>
      <c r="T24" s="12">
        <f t="shared" ca="1" si="61"/>
        <v>-18000</v>
      </c>
      <c r="U24" s="12">
        <f t="shared" ca="1" si="61"/>
        <v>-18000</v>
      </c>
      <c r="V24" s="12">
        <f t="shared" ca="1" si="61"/>
        <v>-18000</v>
      </c>
      <c r="W24" s="12">
        <f t="shared" ca="1" si="61"/>
        <v>-18000</v>
      </c>
      <c r="X24" s="12">
        <f t="shared" ca="1" si="61"/>
        <v>-18000</v>
      </c>
      <c r="Y24" s="12">
        <f t="shared" ca="1" si="61"/>
        <v>-18000</v>
      </c>
      <c r="Z24" s="12">
        <f t="shared" ca="1" si="61"/>
        <v>-18000</v>
      </c>
      <c r="AA24" s="12">
        <f t="shared" ca="1" si="61"/>
        <v>-18000</v>
      </c>
      <c r="AB24" s="12">
        <f t="shared" ca="1" si="61"/>
        <v>-18000</v>
      </c>
      <c r="AC24" s="12">
        <f t="shared" ca="1" si="61"/>
        <v>-18000</v>
      </c>
      <c r="AD24" s="12">
        <f t="shared" ca="1" si="61"/>
        <v>-18000</v>
      </c>
      <c r="AE24" s="12">
        <f t="shared" ca="1" si="61"/>
        <v>-18000</v>
      </c>
      <c r="AF24" s="12">
        <f t="shared" ca="1" si="61"/>
        <v>-18000</v>
      </c>
      <c r="AG24" s="12">
        <f t="shared" ca="1" si="61"/>
        <v>-18000</v>
      </c>
      <c r="AH24" s="12">
        <f t="shared" ca="1" si="57"/>
        <v>-18000</v>
      </c>
      <c r="AI24" s="12">
        <f t="shared" ca="1" si="57"/>
        <v>-18000</v>
      </c>
      <c r="AO24" t="s">
        <v>28</v>
      </c>
      <c r="AP24" s="52">
        <f t="shared" ca="1" si="27"/>
        <v>12000</v>
      </c>
      <c r="AQ24">
        <f>1000*12</f>
        <v>12000</v>
      </c>
    </row>
    <row r="25" spans="2:43" x14ac:dyDescent="0.35">
      <c r="B25" t="s">
        <v>19</v>
      </c>
      <c r="D25" s="28">
        <f t="shared" ref="D25:O25" ca="1" si="62">-$AP15</f>
        <v>-22200</v>
      </c>
      <c r="E25" s="12">
        <f t="shared" ca="1" si="62"/>
        <v>-22200</v>
      </c>
      <c r="F25" s="12">
        <f t="shared" ca="1" si="62"/>
        <v>-22200</v>
      </c>
      <c r="G25" s="12">
        <f t="shared" ca="1" si="62"/>
        <v>-22200</v>
      </c>
      <c r="H25" s="12">
        <f t="shared" ca="1" si="62"/>
        <v>-22200</v>
      </c>
      <c r="I25" s="12">
        <f t="shared" ca="1" si="62"/>
        <v>-22200</v>
      </c>
      <c r="J25" s="12">
        <f t="shared" ca="1" si="62"/>
        <v>-22200</v>
      </c>
      <c r="K25" s="36">
        <f t="shared" ca="1" si="62"/>
        <v>-22200</v>
      </c>
      <c r="L25" s="12">
        <f t="shared" ca="1" si="62"/>
        <v>-22200</v>
      </c>
      <c r="M25" s="12">
        <f t="shared" ca="1" si="62"/>
        <v>-22200</v>
      </c>
      <c r="N25" s="12">
        <f t="shared" ca="1" si="62"/>
        <v>-22200</v>
      </c>
      <c r="O25" s="12">
        <f t="shared" ca="1" si="62"/>
        <v>-22200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O25" t="s">
        <v>29</v>
      </c>
      <c r="AP25" s="52">
        <f t="shared" ca="1" si="27"/>
        <v>12000</v>
      </c>
      <c r="AQ25">
        <f>1000*12</f>
        <v>12000</v>
      </c>
    </row>
    <row r="26" spans="2:43" x14ac:dyDescent="0.35">
      <c r="B26" t="s">
        <v>20</v>
      </c>
      <c r="D26" s="28">
        <f t="shared" ref="D26:O26" ca="1" si="63">-$AP16</f>
        <v>-17400</v>
      </c>
      <c r="E26" s="12">
        <f t="shared" ca="1" si="63"/>
        <v>-17400</v>
      </c>
      <c r="F26" s="12">
        <f t="shared" ca="1" si="63"/>
        <v>-17400</v>
      </c>
      <c r="G26" s="12">
        <f t="shared" ca="1" si="63"/>
        <v>-17400</v>
      </c>
      <c r="H26" s="12">
        <f t="shared" ca="1" si="63"/>
        <v>-17400</v>
      </c>
      <c r="I26" s="12">
        <f t="shared" ca="1" si="63"/>
        <v>-17400</v>
      </c>
      <c r="J26" s="12">
        <f t="shared" ca="1" si="63"/>
        <v>-17400</v>
      </c>
      <c r="K26" s="36">
        <f t="shared" ca="1" si="63"/>
        <v>-17400</v>
      </c>
      <c r="L26" s="12">
        <f t="shared" ca="1" si="63"/>
        <v>-17400</v>
      </c>
      <c r="M26" s="12">
        <f t="shared" ca="1" si="63"/>
        <v>-17400</v>
      </c>
      <c r="N26" s="12">
        <f t="shared" ca="1" si="63"/>
        <v>-17400</v>
      </c>
      <c r="O26" s="12">
        <f t="shared" ca="1" si="63"/>
        <v>-17400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O26" t="s">
        <v>30</v>
      </c>
      <c r="AP26" s="52">
        <f t="shared" ca="1" si="27"/>
        <v>7200</v>
      </c>
      <c r="AQ26">
        <f>600*12</f>
        <v>7200</v>
      </c>
    </row>
    <row r="27" spans="2:43" x14ac:dyDescent="0.35">
      <c r="B27" t="s">
        <v>21</v>
      </c>
      <c r="D27" s="28">
        <f t="shared" ref="D27:D37" ca="1" si="64">-$AP17</f>
        <v>-3000</v>
      </c>
      <c r="E27" s="15">
        <f t="shared" ref="E27:AI27" ca="1" si="65">D27*(1+$AP$28)</f>
        <v>-3060</v>
      </c>
      <c r="F27" s="15">
        <f t="shared" ca="1" si="65"/>
        <v>-3121.2000000000003</v>
      </c>
      <c r="G27" s="15">
        <f t="shared" ca="1" si="65"/>
        <v>-3183.6240000000003</v>
      </c>
      <c r="H27" s="15">
        <f t="shared" ca="1" si="65"/>
        <v>-3247.2964800000004</v>
      </c>
      <c r="I27" s="15">
        <f t="shared" ca="1" si="65"/>
        <v>-3312.2424096000004</v>
      </c>
      <c r="J27" s="15">
        <f t="shared" ca="1" si="65"/>
        <v>-3378.4872577920005</v>
      </c>
      <c r="K27" s="41">
        <f t="shared" ca="1" si="65"/>
        <v>-3446.0570029478404</v>
      </c>
      <c r="L27" s="15">
        <f t="shared" ca="1" si="65"/>
        <v>-3514.9781430067974</v>
      </c>
      <c r="M27" s="15">
        <f t="shared" ca="1" si="65"/>
        <v>-3585.2777058669335</v>
      </c>
      <c r="N27" s="15">
        <f t="shared" ca="1" si="65"/>
        <v>-3656.9832599842721</v>
      </c>
      <c r="O27" s="15">
        <f t="shared" ca="1" si="65"/>
        <v>-3730.1229251839577</v>
      </c>
      <c r="P27" s="15">
        <f t="shared" ca="1" si="65"/>
        <v>-3804.7253836876371</v>
      </c>
      <c r="Q27" s="15">
        <f t="shared" ca="1" si="65"/>
        <v>-3880.8198913613901</v>
      </c>
      <c r="R27" s="15">
        <f t="shared" ca="1" si="65"/>
        <v>-3958.436289188618</v>
      </c>
      <c r="S27" s="15">
        <f t="shared" ca="1" si="65"/>
        <v>-4037.6050149723906</v>
      </c>
      <c r="T27" s="15">
        <f t="shared" ca="1" si="65"/>
        <v>-4118.3571152718387</v>
      </c>
      <c r="U27" s="15">
        <f t="shared" ca="1" si="65"/>
        <v>-4200.7242575772752</v>
      </c>
      <c r="V27" s="15">
        <f t="shared" ca="1" si="65"/>
        <v>-4284.7387427288204</v>
      </c>
      <c r="W27" s="15">
        <f t="shared" ca="1" si="65"/>
        <v>-4370.4335175833967</v>
      </c>
      <c r="X27" s="15">
        <f t="shared" ca="1" si="65"/>
        <v>-4457.8421879350644</v>
      </c>
      <c r="Y27" s="15">
        <f t="shared" ca="1" si="65"/>
        <v>-4546.9990316937656</v>
      </c>
      <c r="Z27" s="15">
        <f t="shared" ca="1" si="65"/>
        <v>-4637.9390123276407</v>
      </c>
      <c r="AA27" s="15">
        <f t="shared" ca="1" si="65"/>
        <v>-4730.697792574194</v>
      </c>
      <c r="AB27" s="15">
        <f t="shared" ca="1" si="65"/>
        <v>-4825.3117484256782</v>
      </c>
      <c r="AC27" s="15">
        <f t="shared" ca="1" si="65"/>
        <v>-4921.8179833941922</v>
      </c>
      <c r="AD27" s="15">
        <f t="shared" ca="1" si="65"/>
        <v>-5020.2543430620763</v>
      </c>
      <c r="AE27" s="15">
        <f t="shared" ca="1" si="65"/>
        <v>-5120.6594299233175</v>
      </c>
      <c r="AF27" s="15">
        <f t="shared" ca="1" si="65"/>
        <v>-5223.0726185217836</v>
      </c>
      <c r="AG27" s="15">
        <f t="shared" ca="1" si="65"/>
        <v>-5327.5340708922195</v>
      </c>
      <c r="AH27" s="15">
        <f t="shared" ca="1" si="65"/>
        <v>-5434.0847523100638</v>
      </c>
      <c r="AI27" s="15">
        <f t="shared" ca="1" si="65"/>
        <v>-5542.7664473562654</v>
      </c>
      <c r="AO27" t="s">
        <v>31</v>
      </c>
      <c r="AP27" s="52">
        <f t="shared" ca="1" si="27"/>
        <v>2400</v>
      </c>
      <c r="AQ27">
        <f>200*12</f>
        <v>2400</v>
      </c>
    </row>
    <row r="28" spans="2:43" x14ac:dyDescent="0.35">
      <c r="B28" t="s">
        <v>22</v>
      </c>
      <c r="D28" s="28">
        <f t="shared" ca="1" si="64"/>
        <v>-3000</v>
      </c>
      <c r="E28" s="15">
        <f t="shared" ref="E28:AI28" ca="1" si="66">D28*(1+$AP$28)</f>
        <v>-3060</v>
      </c>
      <c r="F28" s="15">
        <f t="shared" ca="1" si="66"/>
        <v>-3121.2000000000003</v>
      </c>
      <c r="G28" s="15">
        <f t="shared" ca="1" si="66"/>
        <v>-3183.6240000000003</v>
      </c>
      <c r="H28" s="15">
        <f t="shared" ca="1" si="66"/>
        <v>-3247.2964800000004</v>
      </c>
      <c r="I28" s="15">
        <f t="shared" ca="1" si="66"/>
        <v>-3312.2424096000004</v>
      </c>
      <c r="J28" s="15">
        <f t="shared" ca="1" si="66"/>
        <v>-3378.4872577920005</v>
      </c>
      <c r="K28" s="41">
        <f t="shared" ca="1" si="66"/>
        <v>-3446.0570029478404</v>
      </c>
      <c r="L28" s="15">
        <f t="shared" ca="1" si="66"/>
        <v>-3514.9781430067974</v>
      </c>
      <c r="M28" s="15">
        <f t="shared" ca="1" si="66"/>
        <v>-3585.2777058669335</v>
      </c>
      <c r="N28" s="15">
        <f t="shared" ca="1" si="66"/>
        <v>-3656.9832599842721</v>
      </c>
      <c r="O28" s="15">
        <f t="shared" ca="1" si="66"/>
        <v>-3730.1229251839577</v>
      </c>
      <c r="P28" s="15">
        <f t="shared" ca="1" si="66"/>
        <v>-3804.7253836876371</v>
      </c>
      <c r="Q28" s="15">
        <f t="shared" ca="1" si="66"/>
        <v>-3880.8198913613901</v>
      </c>
      <c r="R28" s="15">
        <f t="shared" ca="1" si="66"/>
        <v>-3958.436289188618</v>
      </c>
      <c r="S28" s="15">
        <f t="shared" ca="1" si="66"/>
        <v>-4037.6050149723906</v>
      </c>
      <c r="T28" s="15">
        <f t="shared" ca="1" si="66"/>
        <v>-4118.3571152718387</v>
      </c>
      <c r="U28" s="15">
        <f t="shared" ca="1" si="66"/>
        <v>-4200.7242575772752</v>
      </c>
      <c r="V28" s="15">
        <f t="shared" ca="1" si="66"/>
        <v>-4284.7387427288204</v>
      </c>
      <c r="W28" s="15">
        <f t="shared" ca="1" si="66"/>
        <v>-4370.4335175833967</v>
      </c>
      <c r="X28" s="15">
        <f t="shared" ca="1" si="66"/>
        <v>-4457.8421879350644</v>
      </c>
      <c r="Y28" s="15">
        <f t="shared" ca="1" si="66"/>
        <v>-4546.9990316937656</v>
      </c>
      <c r="Z28" s="15">
        <f t="shared" ca="1" si="66"/>
        <v>-4637.9390123276407</v>
      </c>
      <c r="AA28" s="15">
        <f t="shared" ca="1" si="66"/>
        <v>-4730.697792574194</v>
      </c>
      <c r="AB28" s="15">
        <f t="shared" ca="1" si="66"/>
        <v>-4825.3117484256782</v>
      </c>
      <c r="AC28" s="15">
        <f t="shared" ca="1" si="66"/>
        <v>-4921.8179833941922</v>
      </c>
      <c r="AD28" s="15">
        <f t="shared" ca="1" si="66"/>
        <v>-5020.2543430620763</v>
      </c>
      <c r="AE28" s="15">
        <f t="shared" ca="1" si="66"/>
        <v>-5120.6594299233175</v>
      </c>
      <c r="AF28" s="15">
        <f t="shared" ca="1" si="66"/>
        <v>-5223.0726185217836</v>
      </c>
      <c r="AG28" s="15">
        <f t="shared" ca="1" si="66"/>
        <v>-5327.5340708922195</v>
      </c>
      <c r="AH28" s="15">
        <f t="shared" ca="1" si="66"/>
        <v>-5434.0847523100638</v>
      </c>
      <c r="AI28" s="15">
        <f t="shared" ca="1" si="66"/>
        <v>-5542.7664473562654</v>
      </c>
      <c r="AO28" t="s">
        <v>34</v>
      </c>
      <c r="AP28" s="52">
        <f t="shared" ca="1" si="27"/>
        <v>0.02</v>
      </c>
      <c r="AQ28" s="11">
        <v>0.02</v>
      </c>
    </row>
    <row r="29" spans="2:43" x14ac:dyDescent="0.35">
      <c r="B29" t="s">
        <v>23</v>
      </c>
      <c r="D29" s="28">
        <f t="shared" ca="1" si="64"/>
        <v>-9600</v>
      </c>
      <c r="E29" s="15">
        <f t="shared" ref="E29:AI29" ca="1" si="67">D29*(1+$AP$28)</f>
        <v>-9792</v>
      </c>
      <c r="F29" s="15">
        <f t="shared" ca="1" si="67"/>
        <v>-9987.84</v>
      </c>
      <c r="G29" s="15">
        <f t="shared" ca="1" si="67"/>
        <v>-10187.596800000001</v>
      </c>
      <c r="H29" s="15">
        <f t="shared" ca="1" si="67"/>
        <v>-10391.348736000002</v>
      </c>
      <c r="I29" s="15">
        <f t="shared" ca="1" si="67"/>
        <v>-10599.175710720003</v>
      </c>
      <c r="J29" s="15">
        <f t="shared" ca="1" si="67"/>
        <v>-10811.159224934403</v>
      </c>
      <c r="K29" s="41">
        <f t="shared" ca="1" si="67"/>
        <v>-11027.382409433092</v>
      </c>
      <c r="L29" s="15">
        <f t="shared" ca="1" si="67"/>
        <v>-11247.930057621754</v>
      </c>
      <c r="M29" s="15">
        <f t="shared" ca="1" si="67"/>
        <v>-11472.888658774189</v>
      </c>
      <c r="N29" s="15">
        <f t="shared" ca="1" si="67"/>
        <v>-11702.346431949672</v>
      </c>
      <c r="O29" s="15">
        <f t="shared" ca="1" si="67"/>
        <v>-11936.393360588667</v>
      </c>
      <c r="P29" s="15">
        <f t="shared" ca="1" si="67"/>
        <v>-12175.12122780044</v>
      </c>
      <c r="Q29" s="15">
        <f t="shared" ca="1" si="67"/>
        <v>-12418.623652356449</v>
      </c>
      <c r="R29" s="15">
        <f t="shared" ca="1" si="67"/>
        <v>-12666.996125403579</v>
      </c>
      <c r="S29" s="15">
        <f t="shared" ca="1" si="67"/>
        <v>-12920.336047911651</v>
      </c>
      <c r="T29" s="15">
        <f t="shared" ca="1" si="67"/>
        <v>-13178.742768869884</v>
      </c>
      <c r="U29" s="15">
        <f t="shared" ca="1" si="67"/>
        <v>-13442.317624247282</v>
      </c>
      <c r="V29" s="15">
        <f t="shared" ca="1" si="67"/>
        <v>-13711.163976732229</v>
      </c>
      <c r="W29" s="15">
        <f t="shared" ca="1" si="67"/>
        <v>-13985.387256266873</v>
      </c>
      <c r="X29" s="15">
        <f t="shared" ca="1" si="67"/>
        <v>-14265.09500139221</v>
      </c>
      <c r="Y29" s="15">
        <f t="shared" ca="1" si="67"/>
        <v>-14550.396901420054</v>
      </c>
      <c r="Z29" s="15">
        <f t="shared" ca="1" si="67"/>
        <v>-14841.404839448454</v>
      </c>
      <c r="AA29" s="15">
        <f t="shared" ca="1" si="67"/>
        <v>-15138.232936237424</v>
      </c>
      <c r="AB29" s="15">
        <f t="shared" ca="1" si="67"/>
        <v>-15440.997594962173</v>
      </c>
      <c r="AC29" s="15">
        <f t="shared" ca="1" si="67"/>
        <v>-15749.817546861417</v>
      </c>
      <c r="AD29" s="15">
        <f t="shared" ca="1" si="67"/>
        <v>-16064.813897798645</v>
      </c>
      <c r="AE29" s="15">
        <f t="shared" ca="1" si="67"/>
        <v>-16386.11017575462</v>
      </c>
      <c r="AF29" s="15">
        <f t="shared" ca="1" si="67"/>
        <v>-16713.832379269712</v>
      </c>
      <c r="AG29" s="15">
        <f t="shared" ca="1" si="67"/>
        <v>-17048.109026855105</v>
      </c>
      <c r="AH29" s="15">
        <f t="shared" ca="1" si="67"/>
        <v>-17389.071207392208</v>
      </c>
      <c r="AI29" s="15">
        <f t="shared" ca="1" si="67"/>
        <v>-17736.852631540052</v>
      </c>
      <c r="AO29" t="s">
        <v>47</v>
      </c>
      <c r="AP29" s="52">
        <f t="shared" ca="1" si="27"/>
        <v>0.03</v>
      </c>
      <c r="AQ29" s="11">
        <v>0.03</v>
      </c>
    </row>
    <row r="30" spans="2:43" x14ac:dyDescent="0.35">
      <c r="B30" t="s">
        <v>24</v>
      </c>
      <c r="D30" s="28">
        <f t="shared" ca="1" si="64"/>
        <v>-3600</v>
      </c>
      <c r="E30" s="15">
        <f t="shared" ref="E30:AI30" ca="1" si="68">D30*(1+$AP$28)</f>
        <v>-3672</v>
      </c>
      <c r="F30" s="15">
        <f t="shared" ca="1" si="68"/>
        <v>-3745.44</v>
      </c>
      <c r="G30" s="15">
        <f t="shared" ca="1" si="68"/>
        <v>-3820.3488000000002</v>
      </c>
      <c r="H30" s="15">
        <f t="shared" ca="1" si="68"/>
        <v>-3896.7557760000004</v>
      </c>
      <c r="I30" s="15">
        <f t="shared" ca="1" si="68"/>
        <v>-3974.6908915200006</v>
      </c>
      <c r="J30" s="15">
        <f t="shared" ca="1" si="68"/>
        <v>-4054.1847093504007</v>
      </c>
      <c r="K30" s="41">
        <f t="shared" ca="1" si="68"/>
        <v>-4135.2684035374086</v>
      </c>
      <c r="L30" s="15">
        <f t="shared" ca="1" si="68"/>
        <v>-4217.9737716081572</v>
      </c>
      <c r="M30" s="15">
        <f t="shared" ca="1" si="68"/>
        <v>-4302.3332470403202</v>
      </c>
      <c r="N30" s="15">
        <f t="shared" ca="1" si="68"/>
        <v>-4388.3799119811265</v>
      </c>
      <c r="O30" s="15">
        <f t="shared" ca="1" si="68"/>
        <v>-4476.1475102207487</v>
      </c>
      <c r="P30" s="15">
        <f t="shared" ca="1" si="68"/>
        <v>-4565.6704604251636</v>
      </c>
      <c r="Q30" s="15">
        <f t="shared" ca="1" si="68"/>
        <v>-4656.9838696336674</v>
      </c>
      <c r="R30" s="15">
        <f t="shared" ca="1" si="68"/>
        <v>-4750.1235470263409</v>
      </c>
      <c r="S30" s="15">
        <f t="shared" ca="1" si="68"/>
        <v>-4845.1260179668679</v>
      </c>
      <c r="T30" s="15">
        <f t="shared" ca="1" si="68"/>
        <v>-4942.0285383262053</v>
      </c>
      <c r="U30" s="15">
        <f t="shared" ca="1" si="68"/>
        <v>-5040.8691090927296</v>
      </c>
      <c r="V30" s="15">
        <f t="shared" ca="1" si="68"/>
        <v>-5141.6864912745841</v>
      </c>
      <c r="W30" s="15">
        <f t="shared" ca="1" si="68"/>
        <v>-5244.520221100076</v>
      </c>
      <c r="X30" s="15">
        <f t="shared" ca="1" si="68"/>
        <v>-5349.4106255220777</v>
      </c>
      <c r="Y30" s="15">
        <f t="shared" ca="1" si="68"/>
        <v>-5456.3988380325191</v>
      </c>
      <c r="Z30" s="15">
        <f t="shared" ca="1" si="68"/>
        <v>-5565.5268147931693</v>
      </c>
      <c r="AA30" s="15">
        <f t="shared" ca="1" si="68"/>
        <v>-5676.8373510890324</v>
      </c>
      <c r="AB30" s="15">
        <f t="shared" ca="1" si="68"/>
        <v>-5790.3740981108131</v>
      </c>
      <c r="AC30" s="15">
        <f t="shared" ca="1" si="68"/>
        <v>-5906.1815800730292</v>
      </c>
      <c r="AD30" s="15">
        <f t="shared" ca="1" si="68"/>
        <v>-6024.3052116744902</v>
      </c>
      <c r="AE30" s="15">
        <f t="shared" ca="1" si="68"/>
        <v>-6144.7913159079799</v>
      </c>
      <c r="AF30" s="15">
        <f t="shared" ca="1" si="68"/>
        <v>-6267.6871422261393</v>
      </c>
      <c r="AG30" s="15">
        <f t="shared" ca="1" si="68"/>
        <v>-6393.0408850706617</v>
      </c>
      <c r="AH30" s="15">
        <f t="shared" ca="1" si="68"/>
        <v>-6520.9017027720747</v>
      </c>
      <c r="AI30" s="15">
        <f t="shared" ca="1" si="68"/>
        <v>-6651.319736827516</v>
      </c>
      <c r="AO30" t="s">
        <v>49</v>
      </c>
      <c r="AP30" s="52">
        <f t="shared" ca="1" si="27"/>
        <v>0.08</v>
      </c>
      <c r="AQ30" s="11">
        <v>0.08</v>
      </c>
    </row>
    <row r="31" spans="2:43" x14ac:dyDescent="0.35">
      <c r="B31" t="s">
        <v>25</v>
      </c>
      <c r="D31" s="28">
        <f t="shared" ca="1" si="64"/>
        <v>-3600</v>
      </c>
      <c r="E31" s="15">
        <f t="shared" ref="E31:AI31" ca="1" si="69">D31*(1+$AP$28)</f>
        <v>-3672</v>
      </c>
      <c r="F31" s="15">
        <f t="shared" ca="1" si="69"/>
        <v>-3745.44</v>
      </c>
      <c r="G31" s="15">
        <f t="shared" ca="1" si="69"/>
        <v>-3820.3488000000002</v>
      </c>
      <c r="H31" s="15">
        <f t="shared" ca="1" si="69"/>
        <v>-3896.7557760000004</v>
      </c>
      <c r="I31" s="15">
        <f t="shared" ca="1" si="69"/>
        <v>-3974.6908915200006</v>
      </c>
      <c r="J31" s="15">
        <f t="shared" ca="1" si="69"/>
        <v>-4054.1847093504007</v>
      </c>
      <c r="K31" s="41">
        <f t="shared" ca="1" si="69"/>
        <v>-4135.2684035374086</v>
      </c>
      <c r="L31" s="15">
        <f t="shared" ca="1" si="69"/>
        <v>-4217.9737716081572</v>
      </c>
      <c r="M31" s="15">
        <f t="shared" ca="1" si="69"/>
        <v>-4302.3332470403202</v>
      </c>
      <c r="N31" s="15">
        <f t="shared" ca="1" si="69"/>
        <v>-4388.3799119811265</v>
      </c>
      <c r="O31" s="15">
        <f t="shared" ca="1" si="69"/>
        <v>-4476.1475102207487</v>
      </c>
      <c r="P31" s="15">
        <f t="shared" ca="1" si="69"/>
        <v>-4565.6704604251636</v>
      </c>
      <c r="Q31" s="15">
        <f t="shared" ca="1" si="69"/>
        <v>-4656.9838696336674</v>
      </c>
      <c r="R31" s="15">
        <f t="shared" ca="1" si="69"/>
        <v>-4750.1235470263409</v>
      </c>
      <c r="S31" s="15">
        <f t="shared" ca="1" si="69"/>
        <v>-4845.1260179668679</v>
      </c>
      <c r="T31" s="15">
        <f t="shared" ca="1" si="69"/>
        <v>-4942.0285383262053</v>
      </c>
      <c r="U31" s="15">
        <f t="shared" ca="1" si="69"/>
        <v>-5040.8691090927296</v>
      </c>
      <c r="V31" s="15">
        <f t="shared" ca="1" si="69"/>
        <v>-5141.6864912745841</v>
      </c>
      <c r="W31" s="15">
        <f t="shared" ca="1" si="69"/>
        <v>-5244.520221100076</v>
      </c>
      <c r="X31" s="15">
        <f t="shared" ca="1" si="69"/>
        <v>-5349.4106255220777</v>
      </c>
      <c r="Y31" s="15">
        <f t="shared" ca="1" si="69"/>
        <v>-5456.3988380325191</v>
      </c>
      <c r="Z31" s="15">
        <f t="shared" ca="1" si="69"/>
        <v>-5565.5268147931693</v>
      </c>
      <c r="AA31" s="15">
        <f t="shared" ca="1" si="69"/>
        <v>-5676.8373510890324</v>
      </c>
      <c r="AB31" s="15">
        <f t="shared" ca="1" si="69"/>
        <v>-5790.3740981108131</v>
      </c>
      <c r="AC31" s="15">
        <f t="shared" ca="1" si="69"/>
        <v>-5906.1815800730292</v>
      </c>
      <c r="AD31" s="15">
        <f t="shared" ca="1" si="69"/>
        <v>-6024.3052116744902</v>
      </c>
      <c r="AE31" s="15">
        <f t="shared" ca="1" si="69"/>
        <v>-6144.7913159079799</v>
      </c>
      <c r="AF31" s="15">
        <f t="shared" ca="1" si="69"/>
        <v>-6267.6871422261393</v>
      </c>
      <c r="AG31" s="15">
        <f t="shared" ca="1" si="69"/>
        <v>-6393.0408850706617</v>
      </c>
      <c r="AH31" s="15">
        <f t="shared" ca="1" si="69"/>
        <v>-6520.9017027720747</v>
      </c>
      <c r="AI31" s="15">
        <f t="shared" ca="1" si="69"/>
        <v>-6651.319736827516</v>
      </c>
      <c r="AO31" t="s">
        <v>42</v>
      </c>
      <c r="AP31" s="52">
        <f ca="1">OFFSET(AP31,,$AP$6)</f>
        <v>0.03</v>
      </c>
      <c r="AQ31" s="11">
        <v>0.03</v>
      </c>
    </row>
    <row r="32" spans="2:43" x14ac:dyDescent="0.35">
      <c r="B32" t="s">
        <v>26</v>
      </c>
      <c r="D32" s="28">
        <f t="shared" ca="1" si="64"/>
        <v>-6600</v>
      </c>
      <c r="E32" s="15">
        <f t="shared" ref="E32:AI32" ca="1" si="70">D32*(1+$AP$28)</f>
        <v>-6732</v>
      </c>
      <c r="F32" s="15">
        <f t="shared" ca="1" si="70"/>
        <v>-6866.64</v>
      </c>
      <c r="G32" s="15">
        <f t="shared" ca="1" si="70"/>
        <v>-7003.9728000000005</v>
      </c>
      <c r="H32" s="15">
        <f t="shared" ca="1" si="70"/>
        <v>-7144.0522560000009</v>
      </c>
      <c r="I32" s="15">
        <f t="shared" ca="1" si="70"/>
        <v>-7286.9333011200006</v>
      </c>
      <c r="J32" s="15">
        <f t="shared" ca="1" si="70"/>
        <v>-7432.6719671424007</v>
      </c>
      <c r="K32" s="41">
        <f t="shared" ca="1" si="70"/>
        <v>-7581.325406485249</v>
      </c>
      <c r="L32" s="15">
        <f t="shared" ca="1" si="70"/>
        <v>-7732.9519146149541</v>
      </c>
      <c r="M32" s="15">
        <f t="shared" ca="1" si="70"/>
        <v>-7887.6109529072537</v>
      </c>
      <c r="N32" s="15">
        <f t="shared" ca="1" si="70"/>
        <v>-8045.3631719653986</v>
      </c>
      <c r="O32" s="15">
        <f t="shared" ca="1" si="70"/>
        <v>-8206.2704354047073</v>
      </c>
      <c r="P32" s="15">
        <f t="shared" ca="1" si="70"/>
        <v>-8370.3958441128016</v>
      </c>
      <c r="Q32" s="15">
        <f t="shared" ca="1" si="70"/>
        <v>-8537.803760995057</v>
      </c>
      <c r="R32" s="15">
        <f t="shared" ca="1" si="70"/>
        <v>-8708.5598362149576</v>
      </c>
      <c r="S32" s="15">
        <f t="shared" ca="1" si="70"/>
        <v>-8882.7310329392567</v>
      </c>
      <c r="T32" s="15">
        <f t="shared" ca="1" si="70"/>
        <v>-9060.3856535980412</v>
      </c>
      <c r="U32" s="15">
        <f t="shared" ca="1" si="70"/>
        <v>-9241.5933666700021</v>
      </c>
      <c r="V32" s="15">
        <f t="shared" ca="1" si="70"/>
        <v>-9426.4252340034018</v>
      </c>
      <c r="W32" s="15">
        <f t="shared" ca="1" si="70"/>
        <v>-9614.9537386834709</v>
      </c>
      <c r="X32" s="15">
        <f t="shared" ca="1" si="70"/>
        <v>-9807.2528134571403</v>
      </c>
      <c r="Y32" s="15">
        <f t="shared" ca="1" si="70"/>
        <v>-10003.397869726283</v>
      </c>
      <c r="Z32" s="15">
        <f t="shared" ca="1" si="70"/>
        <v>-10203.465827120808</v>
      </c>
      <c r="AA32" s="15">
        <f t="shared" ca="1" si="70"/>
        <v>-10407.535143663225</v>
      </c>
      <c r="AB32" s="15">
        <f t="shared" ca="1" si="70"/>
        <v>-10615.685846536489</v>
      </c>
      <c r="AC32" s="15">
        <f t="shared" ca="1" si="70"/>
        <v>-10827.99956346722</v>
      </c>
      <c r="AD32" s="15">
        <f t="shared" ca="1" si="70"/>
        <v>-11044.559554736565</v>
      </c>
      <c r="AE32" s="15">
        <f t="shared" ca="1" si="70"/>
        <v>-11265.450745831296</v>
      </c>
      <c r="AF32" s="15">
        <f t="shared" ca="1" si="70"/>
        <v>-11490.759760747922</v>
      </c>
      <c r="AG32" s="15">
        <f t="shared" ca="1" si="70"/>
        <v>-11720.57495596288</v>
      </c>
      <c r="AH32" s="15">
        <f t="shared" ca="1" si="70"/>
        <v>-11954.986455082138</v>
      </c>
      <c r="AI32" s="15">
        <f t="shared" ca="1" si="70"/>
        <v>-12194.086184183781</v>
      </c>
      <c r="AO32" t="s">
        <v>46</v>
      </c>
      <c r="AP32" s="52">
        <f ca="1">OFFSET(AP32,,$AP$6)</f>
        <v>0.06</v>
      </c>
      <c r="AQ32" s="11">
        <v>0.06</v>
      </c>
    </row>
    <row r="33" spans="1:44" x14ac:dyDescent="0.35">
      <c r="B33" t="s">
        <v>27</v>
      </c>
      <c r="D33" s="28">
        <f t="shared" ca="1" si="64"/>
        <v>-12000</v>
      </c>
      <c r="E33" s="12">
        <f ca="1">-$AP23</f>
        <v>-12000</v>
      </c>
      <c r="F33" s="12">
        <f ca="1">-$AP23</f>
        <v>-12000</v>
      </c>
      <c r="G33" s="12">
        <f ca="1">-$AP23</f>
        <v>-12000</v>
      </c>
      <c r="H33" s="12">
        <f ca="1">-$AP23</f>
        <v>-12000</v>
      </c>
      <c r="I33" s="12">
        <f t="shared" ref="I33:J33" ca="1" si="71">-$AP23</f>
        <v>-12000</v>
      </c>
      <c r="J33" s="12">
        <f t="shared" ca="1" si="71"/>
        <v>-12000</v>
      </c>
      <c r="K33" s="36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O33" t="s">
        <v>56</v>
      </c>
      <c r="AP33" s="52">
        <f t="shared" ref="AP33:AP35" ca="1" si="72">OFFSET(AP33,,$AP$6)</f>
        <v>0.08</v>
      </c>
      <c r="AQ33" s="11">
        <v>0.08</v>
      </c>
    </row>
    <row r="34" spans="1:44" x14ac:dyDescent="0.35">
      <c r="B34" t="s">
        <v>28</v>
      </c>
      <c r="D34" s="28">
        <f t="shared" ca="1" si="64"/>
        <v>-12000</v>
      </c>
      <c r="E34" s="15">
        <f t="shared" ref="E34:AI34" ca="1" si="73">D34*(1+$AP$28)</f>
        <v>-12240</v>
      </c>
      <c r="F34" s="15">
        <f t="shared" ca="1" si="73"/>
        <v>-12484.800000000001</v>
      </c>
      <c r="G34" s="15">
        <f t="shared" ca="1" si="73"/>
        <v>-12734.496000000001</v>
      </c>
      <c r="H34" s="15">
        <f t="shared" ca="1" si="73"/>
        <v>-12989.185920000002</v>
      </c>
      <c r="I34" s="15">
        <f t="shared" ca="1" si="73"/>
        <v>-13248.969638400002</v>
      </c>
      <c r="J34" s="15">
        <f t="shared" ca="1" si="73"/>
        <v>-13513.949031168002</v>
      </c>
      <c r="K34" s="41">
        <f t="shared" ca="1" si="73"/>
        <v>-13784.228011791361</v>
      </c>
      <c r="L34" s="15">
        <f t="shared" ca="1" si="73"/>
        <v>-14059.91257202719</v>
      </c>
      <c r="M34" s="15">
        <f t="shared" ca="1" si="73"/>
        <v>-14341.110823467734</v>
      </c>
      <c r="N34" s="15">
        <f t="shared" ca="1" si="73"/>
        <v>-14627.933039937088</v>
      </c>
      <c r="O34" s="15">
        <f t="shared" ca="1" si="73"/>
        <v>-14920.491700735831</v>
      </c>
      <c r="P34" s="15">
        <f t="shared" ca="1" si="73"/>
        <v>-15218.901534750548</v>
      </c>
      <c r="Q34" s="15">
        <f t="shared" ca="1" si="73"/>
        <v>-15523.27956544556</v>
      </c>
      <c r="R34" s="15">
        <f t="shared" ca="1" si="73"/>
        <v>-15833.745156754472</v>
      </c>
      <c r="S34" s="15">
        <f t="shared" ca="1" si="73"/>
        <v>-16150.420059889562</v>
      </c>
      <c r="T34" s="15">
        <f t="shared" ca="1" si="73"/>
        <v>-16473.428461087355</v>
      </c>
      <c r="U34" s="15">
        <f t="shared" ca="1" si="73"/>
        <v>-16802.897030309101</v>
      </c>
      <c r="V34" s="15">
        <f t="shared" ca="1" si="73"/>
        <v>-17138.954970915282</v>
      </c>
      <c r="W34" s="15">
        <f t="shared" ca="1" si="73"/>
        <v>-17481.734070333587</v>
      </c>
      <c r="X34" s="15">
        <f t="shared" ca="1" si="73"/>
        <v>-17831.368751740258</v>
      </c>
      <c r="Y34" s="15">
        <f t="shared" ca="1" si="73"/>
        <v>-18187.996126775062</v>
      </c>
      <c r="Z34" s="15">
        <f t="shared" ca="1" si="73"/>
        <v>-18551.756049310563</v>
      </c>
      <c r="AA34" s="15">
        <f t="shared" ca="1" si="73"/>
        <v>-18922.791170296776</v>
      </c>
      <c r="AB34" s="15">
        <f t="shared" ca="1" si="73"/>
        <v>-19301.246993702713</v>
      </c>
      <c r="AC34" s="15">
        <f t="shared" ca="1" si="73"/>
        <v>-19687.271933576769</v>
      </c>
      <c r="AD34" s="15">
        <f t="shared" ca="1" si="73"/>
        <v>-20081.017372248305</v>
      </c>
      <c r="AE34" s="15">
        <f t="shared" ca="1" si="73"/>
        <v>-20482.63771969327</v>
      </c>
      <c r="AF34" s="15">
        <f t="shared" ca="1" si="73"/>
        <v>-20892.290474087134</v>
      </c>
      <c r="AG34" s="15">
        <f t="shared" ca="1" si="73"/>
        <v>-21310.136283568878</v>
      </c>
      <c r="AH34" s="15">
        <f t="shared" ca="1" si="73"/>
        <v>-21736.339009240255</v>
      </c>
      <c r="AI34" s="15">
        <f t="shared" ca="1" si="73"/>
        <v>-22171.065789425062</v>
      </c>
      <c r="AO34" t="s">
        <v>57</v>
      </c>
      <c r="AP34" s="52">
        <f t="shared" ca="1" si="72"/>
        <v>0.15</v>
      </c>
      <c r="AQ34" s="11">
        <v>0.15</v>
      </c>
    </row>
    <row r="35" spans="1:44" x14ac:dyDescent="0.35">
      <c r="B35" t="s">
        <v>29</v>
      </c>
      <c r="D35" s="28">
        <f t="shared" ca="1" si="64"/>
        <v>-12000</v>
      </c>
      <c r="E35" s="15">
        <f t="shared" ref="E35:AI35" ca="1" si="74">D35*(1+$AP$28)</f>
        <v>-12240</v>
      </c>
      <c r="F35" s="15">
        <f t="shared" ca="1" si="74"/>
        <v>-12484.800000000001</v>
      </c>
      <c r="G35" s="15">
        <f t="shared" ca="1" si="74"/>
        <v>-12734.496000000001</v>
      </c>
      <c r="H35" s="15">
        <f t="shared" ca="1" si="74"/>
        <v>-12989.185920000002</v>
      </c>
      <c r="I35" s="15">
        <f t="shared" ca="1" si="74"/>
        <v>-13248.969638400002</v>
      </c>
      <c r="J35" s="15">
        <f t="shared" ca="1" si="74"/>
        <v>-13513.949031168002</v>
      </c>
      <c r="K35" s="41">
        <f t="shared" ca="1" si="74"/>
        <v>-13784.228011791361</v>
      </c>
      <c r="L35" s="15">
        <f t="shared" ca="1" si="74"/>
        <v>-14059.91257202719</v>
      </c>
      <c r="M35" s="15">
        <f t="shared" ca="1" si="74"/>
        <v>-14341.110823467734</v>
      </c>
      <c r="N35" s="15">
        <f t="shared" ca="1" si="74"/>
        <v>-14627.933039937088</v>
      </c>
      <c r="O35" s="15">
        <f t="shared" ca="1" si="74"/>
        <v>-14920.491700735831</v>
      </c>
      <c r="P35" s="15">
        <f t="shared" ca="1" si="74"/>
        <v>-15218.901534750548</v>
      </c>
      <c r="Q35" s="15">
        <f t="shared" ca="1" si="74"/>
        <v>-15523.27956544556</v>
      </c>
      <c r="R35" s="15">
        <f t="shared" ca="1" si="74"/>
        <v>-15833.745156754472</v>
      </c>
      <c r="S35" s="15">
        <f t="shared" ca="1" si="74"/>
        <v>-16150.420059889562</v>
      </c>
      <c r="T35" s="15">
        <f t="shared" ca="1" si="74"/>
        <v>-16473.428461087355</v>
      </c>
      <c r="U35" s="15">
        <f t="shared" ca="1" si="74"/>
        <v>-16802.897030309101</v>
      </c>
      <c r="V35" s="15">
        <f t="shared" ca="1" si="74"/>
        <v>-17138.954970915282</v>
      </c>
      <c r="W35" s="15">
        <f t="shared" ca="1" si="74"/>
        <v>-17481.734070333587</v>
      </c>
      <c r="X35" s="15">
        <f t="shared" ca="1" si="74"/>
        <v>-17831.368751740258</v>
      </c>
      <c r="Y35" s="15">
        <f t="shared" ca="1" si="74"/>
        <v>-18187.996126775062</v>
      </c>
      <c r="Z35" s="15">
        <f t="shared" ca="1" si="74"/>
        <v>-18551.756049310563</v>
      </c>
      <c r="AA35" s="15">
        <f t="shared" ca="1" si="74"/>
        <v>-18922.791170296776</v>
      </c>
      <c r="AB35" s="15">
        <f t="shared" ca="1" si="74"/>
        <v>-19301.246993702713</v>
      </c>
      <c r="AC35" s="15">
        <f t="shared" ca="1" si="74"/>
        <v>-19687.271933576769</v>
      </c>
      <c r="AD35" s="15">
        <f t="shared" ca="1" si="74"/>
        <v>-20081.017372248305</v>
      </c>
      <c r="AE35" s="15">
        <f t="shared" ca="1" si="74"/>
        <v>-20482.63771969327</v>
      </c>
      <c r="AF35" s="15">
        <f t="shared" ca="1" si="74"/>
        <v>-20892.290474087134</v>
      </c>
      <c r="AG35" s="15">
        <f t="shared" ca="1" si="74"/>
        <v>-21310.136283568878</v>
      </c>
      <c r="AH35" s="15">
        <f t="shared" ca="1" si="74"/>
        <v>-21736.339009240255</v>
      </c>
      <c r="AI35" s="15">
        <f t="shared" ca="1" si="74"/>
        <v>-22171.065789425062</v>
      </c>
      <c r="AO35" t="s">
        <v>58</v>
      </c>
      <c r="AP35" s="52">
        <f t="shared" ca="1" si="72"/>
        <v>0.77</v>
      </c>
      <c r="AQ35" s="11">
        <v>0.77</v>
      </c>
      <c r="AR35" s="11"/>
    </row>
    <row r="36" spans="1:44" x14ac:dyDescent="0.35">
      <c r="B36" t="s">
        <v>30</v>
      </c>
      <c r="D36" s="28">
        <f t="shared" ca="1" si="64"/>
        <v>-7200</v>
      </c>
      <c r="E36" s="12">
        <f t="shared" ref="E36:AI36" ca="1" si="75">-$AP26</f>
        <v>-7200</v>
      </c>
      <c r="F36" s="12">
        <f t="shared" ca="1" si="75"/>
        <v>-7200</v>
      </c>
      <c r="G36" s="12">
        <f t="shared" ca="1" si="75"/>
        <v>-7200</v>
      </c>
      <c r="H36" s="12">
        <f t="shared" ca="1" si="75"/>
        <v>-7200</v>
      </c>
      <c r="I36" s="12">
        <f t="shared" ca="1" si="75"/>
        <v>-7200</v>
      </c>
      <c r="J36" s="12">
        <f t="shared" ca="1" si="75"/>
        <v>-7200</v>
      </c>
      <c r="K36" s="36">
        <f t="shared" ca="1" si="75"/>
        <v>-7200</v>
      </c>
      <c r="L36" s="12">
        <f t="shared" ca="1" si="75"/>
        <v>-7200</v>
      </c>
      <c r="M36" s="12">
        <f t="shared" ca="1" si="75"/>
        <v>-7200</v>
      </c>
      <c r="N36" s="12">
        <f t="shared" ca="1" si="75"/>
        <v>-7200</v>
      </c>
      <c r="O36" s="12">
        <f t="shared" ca="1" si="75"/>
        <v>-7200</v>
      </c>
      <c r="P36" s="12">
        <f t="shared" ca="1" si="75"/>
        <v>-7200</v>
      </c>
      <c r="Q36" s="12">
        <f t="shared" ca="1" si="75"/>
        <v>-7200</v>
      </c>
      <c r="R36" s="12">
        <f t="shared" ca="1" si="75"/>
        <v>-7200</v>
      </c>
      <c r="S36" s="12">
        <f t="shared" ca="1" si="75"/>
        <v>-7200</v>
      </c>
      <c r="T36" s="12">
        <f t="shared" ca="1" si="75"/>
        <v>-7200</v>
      </c>
      <c r="U36" s="12">
        <f t="shared" ca="1" si="75"/>
        <v>-7200</v>
      </c>
      <c r="V36" s="12">
        <f t="shared" ca="1" si="75"/>
        <v>-7200</v>
      </c>
      <c r="W36" s="12">
        <f t="shared" ca="1" si="75"/>
        <v>-7200</v>
      </c>
      <c r="X36" s="12">
        <f t="shared" ca="1" si="75"/>
        <v>-7200</v>
      </c>
      <c r="Y36" s="12">
        <f t="shared" ca="1" si="75"/>
        <v>-7200</v>
      </c>
      <c r="Z36" s="12">
        <f t="shared" ca="1" si="75"/>
        <v>-7200</v>
      </c>
      <c r="AA36" s="12">
        <f t="shared" ca="1" si="75"/>
        <v>-7200</v>
      </c>
      <c r="AB36" s="12">
        <f t="shared" ca="1" si="75"/>
        <v>-7200</v>
      </c>
      <c r="AC36" s="12">
        <f t="shared" ca="1" si="75"/>
        <v>-7200</v>
      </c>
      <c r="AD36" s="12">
        <f t="shared" ca="1" si="75"/>
        <v>-7200</v>
      </c>
      <c r="AE36" s="12">
        <f t="shared" ca="1" si="75"/>
        <v>-7200</v>
      </c>
      <c r="AF36" s="12">
        <f t="shared" ca="1" si="75"/>
        <v>-7200</v>
      </c>
      <c r="AG36" s="12">
        <f t="shared" ca="1" si="75"/>
        <v>-7200</v>
      </c>
      <c r="AH36" s="12">
        <f t="shared" ca="1" si="75"/>
        <v>-7200</v>
      </c>
      <c r="AI36" s="12">
        <f t="shared" ca="1" si="75"/>
        <v>-7200</v>
      </c>
      <c r="AO36" t="s">
        <v>54</v>
      </c>
      <c r="AP36" s="52">
        <f ca="1">OFFSET(AP36,,$AP$6)</f>
        <v>2019</v>
      </c>
      <c r="AQ36" s="12">
        <v>2019</v>
      </c>
    </row>
    <row r="37" spans="1:44" x14ac:dyDescent="0.35">
      <c r="B37" t="s">
        <v>31</v>
      </c>
      <c r="D37" s="28">
        <f t="shared" ca="1" si="64"/>
        <v>-2400</v>
      </c>
      <c r="E37" s="12">
        <f t="shared" ref="E37:O37" ca="1" si="76">-$AP27</f>
        <v>-2400</v>
      </c>
      <c r="F37" s="12">
        <f t="shared" ca="1" si="76"/>
        <v>-2400</v>
      </c>
      <c r="G37" s="12">
        <f t="shared" ca="1" si="76"/>
        <v>-2400</v>
      </c>
      <c r="H37" s="12">
        <f t="shared" ca="1" si="76"/>
        <v>-2400</v>
      </c>
      <c r="I37" s="12">
        <f t="shared" ca="1" si="76"/>
        <v>-2400</v>
      </c>
      <c r="J37" s="12">
        <f t="shared" ca="1" si="76"/>
        <v>-2400</v>
      </c>
      <c r="K37" s="36">
        <f t="shared" ca="1" si="76"/>
        <v>-2400</v>
      </c>
      <c r="L37" s="12">
        <f t="shared" ca="1" si="76"/>
        <v>-2400</v>
      </c>
      <c r="M37" s="12">
        <f t="shared" ca="1" si="76"/>
        <v>-2400</v>
      </c>
      <c r="N37" s="12">
        <f t="shared" ca="1" si="76"/>
        <v>-2400</v>
      </c>
      <c r="O37" s="12">
        <f t="shared" ca="1" si="76"/>
        <v>-2400</v>
      </c>
      <c r="P37" s="12">
        <f t="shared" ref="P37:AG37" ca="1" si="77">-$AP27</f>
        <v>-2400</v>
      </c>
      <c r="Q37" s="12">
        <f t="shared" ca="1" si="77"/>
        <v>-2400</v>
      </c>
      <c r="R37" s="12">
        <f t="shared" ca="1" si="77"/>
        <v>-2400</v>
      </c>
      <c r="S37" s="12">
        <f t="shared" ca="1" si="77"/>
        <v>-2400</v>
      </c>
      <c r="T37" s="12">
        <f t="shared" ca="1" si="77"/>
        <v>-2400</v>
      </c>
      <c r="U37" s="12">
        <f t="shared" ca="1" si="77"/>
        <v>-2400</v>
      </c>
      <c r="V37" s="12">
        <f t="shared" ca="1" si="77"/>
        <v>-2400</v>
      </c>
      <c r="W37" s="12">
        <f t="shared" ca="1" si="77"/>
        <v>-2400</v>
      </c>
      <c r="X37" s="12">
        <f t="shared" ca="1" si="77"/>
        <v>-2400</v>
      </c>
      <c r="Y37" s="12">
        <f t="shared" ca="1" si="77"/>
        <v>-2400</v>
      </c>
      <c r="Z37" s="12">
        <f t="shared" ca="1" si="77"/>
        <v>-2400</v>
      </c>
      <c r="AA37" s="12">
        <f t="shared" ca="1" si="77"/>
        <v>-2400</v>
      </c>
      <c r="AB37" s="12">
        <f t="shared" ca="1" si="77"/>
        <v>-2400</v>
      </c>
      <c r="AC37" s="12">
        <f t="shared" ca="1" si="77"/>
        <v>-2400</v>
      </c>
      <c r="AD37" s="12">
        <f t="shared" ca="1" si="77"/>
        <v>-2400</v>
      </c>
      <c r="AE37" s="12">
        <f t="shared" ca="1" si="77"/>
        <v>-2400</v>
      </c>
      <c r="AF37" s="12">
        <f t="shared" ca="1" si="77"/>
        <v>-2400</v>
      </c>
      <c r="AG37" s="12">
        <f t="shared" ca="1" si="77"/>
        <v>-2400</v>
      </c>
      <c r="AH37" s="12">
        <f ca="1">-$AP27</f>
        <v>-2400</v>
      </c>
      <c r="AI37" s="12">
        <f ca="1">-$AP27</f>
        <v>-2400</v>
      </c>
      <c r="AO37" t="s">
        <v>80</v>
      </c>
      <c r="AP37" s="52">
        <f ca="1">OFFSET(AP37,,$AP$6)</f>
        <v>0.75</v>
      </c>
      <c r="AQ37" s="11">
        <v>0.75</v>
      </c>
    </row>
    <row r="38" spans="1:44" x14ac:dyDescent="0.35">
      <c r="B38" s="9" t="s">
        <v>33</v>
      </c>
      <c r="C38" s="9"/>
      <c r="D38" s="13">
        <f t="shared" ref="D38:O38" ca="1" si="78">SUM(D20:D37)</f>
        <v>-175800</v>
      </c>
      <c r="E38" s="13">
        <f t="shared" ca="1" si="78"/>
        <v>-176868</v>
      </c>
      <c r="F38" s="13">
        <f t="shared" ca="1" si="78"/>
        <v>-225357.36000000002</v>
      </c>
      <c r="G38" s="13">
        <f t="shared" ca="1" si="78"/>
        <v>-153868.50720000002</v>
      </c>
      <c r="H38" s="13">
        <f t="shared" ca="1" si="78"/>
        <v>-155001.87734400001</v>
      </c>
      <c r="I38" s="13">
        <f t="shared" ca="1" si="78"/>
        <v>-156157.91489088006</v>
      </c>
      <c r="J38" s="13">
        <f t="shared" ca="1" si="78"/>
        <v>-157337.07318869766</v>
      </c>
      <c r="K38" s="39">
        <f t="shared" ca="1" si="78"/>
        <v>-146539.81465247157</v>
      </c>
      <c r="L38" s="13">
        <f t="shared" ca="1" si="78"/>
        <v>-147766.61094552098</v>
      </c>
      <c r="M38" s="13">
        <f t="shared" ca="1" si="78"/>
        <v>-149017.94316443143</v>
      </c>
      <c r="N38" s="13">
        <f t="shared" ca="1" si="78"/>
        <v>-150294.30202772006</v>
      </c>
      <c r="O38" s="13">
        <f t="shared" ca="1" si="78"/>
        <v>-151596.18806827444</v>
      </c>
      <c r="P38" s="13">
        <f t="shared" ref="P38:AG38" ca="1" si="79">SUM(P20:P37)</f>
        <v>-113324.11182963994</v>
      </c>
      <c r="Q38" s="13">
        <f t="shared" ca="1" si="79"/>
        <v>-114678.59406623273</v>
      </c>
      <c r="R38" s="13">
        <f t="shared" ca="1" si="79"/>
        <v>-116060.16594755741</v>
      </c>
      <c r="S38" s="13">
        <f t="shared" ca="1" si="79"/>
        <v>-117469.36926650853</v>
      </c>
      <c r="T38" s="13">
        <f t="shared" ca="1" si="79"/>
        <v>-118906.75665183873</v>
      </c>
      <c r="U38" s="13">
        <f t="shared" ca="1" si="79"/>
        <v>-120372.89178487551</v>
      </c>
      <c r="V38" s="13">
        <f t="shared" ca="1" si="79"/>
        <v>-121868.34962057299</v>
      </c>
      <c r="W38" s="13">
        <f t="shared" ca="1" si="79"/>
        <v>-123393.71661298446</v>
      </c>
      <c r="X38" s="13">
        <f t="shared" ca="1" si="79"/>
        <v>-124949.59094524416</v>
      </c>
      <c r="Y38" s="13">
        <f t="shared" ca="1" si="79"/>
        <v>-126536.58276414902</v>
      </c>
      <c r="Z38" s="13">
        <f t="shared" ca="1" si="79"/>
        <v>-128155.31441943199</v>
      </c>
      <c r="AA38" s="13">
        <f t="shared" ca="1" si="79"/>
        <v>-129806.42070782065</v>
      </c>
      <c r="AB38" s="13">
        <f t="shared" ca="1" si="79"/>
        <v>-131490.54912197709</v>
      </c>
      <c r="AC38" s="13">
        <f t="shared" ca="1" si="79"/>
        <v>-133208.36010441661</v>
      </c>
      <c r="AD38" s="13">
        <f t="shared" ca="1" si="79"/>
        <v>-134960.52730650496</v>
      </c>
      <c r="AE38" s="13">
        <f t="shared" ca="1" si="79"/>
        <v>-136747.73785263507</v>
      </c>
      <c r="AF38" s="13">
        <f t="shared" ca="1" si="79"/>
        <v>-138570.69260968774</v>
      </c>
      <c r="AG38" s="13">
        <f t="shared" ca="1" si="79"/>
        <v>-140430.10646188149</v>
      </c>
      <c r="AH38" s="13">
        <f t="shared" ref="AH38" ca="1" si="80">SUM(AH20:AH37)</f>
        <v>-142326.70859111912</v>
      </c>
      <c r="AI38" s="13">
        <f t="shared" ref="AI38" ca="1" si="81">SUM(AI20:AI37)</f>
        <v>-144261.24276294152</v>
      </c>
      <c r="AO38" t="s">
        <v>81</v>
      </c>
      <c r="AP38" s="52">
        <f ca="1">OFFSET(AP38,,$AP$6)</f>
        <v>0.75</v>
      </c>
      <c r="AQ38" s="11">
        <v>0.75</v>
      </c>
    </row>
    <row r="39" spans="1:44" x14ac:dyDescent="0.35">
      <c r="K39" s="33"/>
    </row>
    <row r="40" spans="1:44" x14ac:dyDescent="0.35">
      <c r="K40" s="33"/>
    </row>
    <row r="41" spans="1:44" x14ac:dyDescent="0.35">
      <c r="B41" s="19" t="s">
        <v>35</v>
      </c>
      <c r="C41" s="16"/>
      <c r="D41" s="18">
        <f t="shared" ref="D41:O41" ca="1" si="82">SUM(D16,D38)</f>
        <v>16350</v>
      </c>
      <c r="E41" s="18">
        <f t="shared" ca="1" si="82"/>
        <v>19125</v>
      </c>
      <c r="F41" s="18">
        <f t="shared" ca="1" si="82"/>
        <v>-25444.500000000029</v>
      </c>
      <c r="G41" s="18">
        <f t="shared" ca="1" si="82"/>
        <v>-153868.50720000002</v>
      </c>
      <c r="H41" s="18">
        <f t="shared" ca="1" si="82"/>
        <v>-155001.87734400001</v>
      </c>
      <c r="I41" s="18">
        <f t="shared" ca="1" si="82"/>
        <v>-156157.91489088006</v>
      </c>
      <c r="J41" s="18">
        <f t="shared" ca="1" si="82"/>
        <v>-157337.07318869766</v>
      </c>
      <c r="K41" s="42">
        <f t="shared" ca="1" si="82"/>
        <v>-146539.81465247157</v>
      </c>
      <c r="L41" s="18">
        <f t="shared" ca="1" si="82"/>
        <v>-147766.61094552098</v>
      </c>
      <c r="M41" s="18">
        <f t="shared" ca="1" si="82"/>
        <v>-149017.94316443143</v>
      </c>
      <c r="N41" s="18">
        <f t="shared" ca="1" si="82"/>
        <v>-150294.30202772006</v>
      </c>
      <c r="O41" s="18">
        <f t="shared" ca="1" si="82"/>
        <v>-151596.18806827444</v>
      </c>
      <c r="P41" s="18">
        <f t="shared" ref="P41:AG41" ca="1" si="83">SUM(P16,P38)</f>
        <v>-113324.11182963994</v>
      </c>
      <c r="Q41" s="18">
        <f t="shared" ca="1" si="83"/>
        <v>-114678.59406623273</v>
      </c>
      <c r="R41" s="18">
        <f t="shared" ca="1" si="83"/>
        <v>-116060.16594755741</v>
      </c>
      <c r="S41" s="18">
        <f t="shared" ca="1" si="83"/>
        <v>-117469.36926650853</v>
      </c>
      <c r="T41" s="18">
        <f t="shared" ca="1" si="83"/>
        <v>-118906.75665183873</v>
      </c>
      <c r="U41" s="18">
        <f t="shared" ca="1" si="83"/>
        <v>-120372.89178487551</v>
      </c>
      <c r="V41" s="18">
        <f t="shared" ca="1" si="83"/>
        <v>-121868.34962057299</v>
      </c>
      <c r="W41" s="18">
        <f t="shared" ca="1" si="83"/>
        <v>-123393.71661298446</v>
      </c>
      <c r="X41" s="18">
        <f t="shared" ca="1" si="83"/>
        <v>-124949.59094524416</v>
      </c>
      <c r="Y41" s="18">
        <f t="shared" ca="1" si="83"/>
        <v>-126536.58276414902</v>
      </c>
      <c r="Z41" s="18">
        <f t="shared" ca="1" si="83"/>
        <v>-128155.31441943199</v>
      </c>
      <c r="AA41" s="18">
        <f t="shared" ca="1" si="83"/>
        <v>-129806.42070782065</v>
      </c>
      <c r="AB41" s="18">
        <f t="shared" ca="1" si="83"/>
        <v>-131490.54912197709</v>
      </c>
      <c r="AC41" s="18">
        <f t="shared" ca="1" si="83"/>
        <v>-133208.36010441661</v>
      </c>
      <c r="AD41" s="18">
        <f t="shared" ca="1" si="83"/>
        <v>-134960.52730650496</v>
      </c>
      <c r="AE41" s="18">
        <f t="shared" ca="1" si="83"/>
        <v>-136747.73785263507</v>
      </c>
      <c r="AF41" s="18">
        <f t="shared" ca="1" si="83"/>
        <v>-138570.69260968774</v>
      </c>
      <c r="AG41" s="18">
        <f t="shared" ca="1" si="83"/>
        <v>-140430.10646188149</v>
      </c>
      <c r="AH41" s="18">
        <f t="shared" ref="AH41:AI41" ca="1" si="84">SUM(AH16,AH38)</f>
        <v>-142326.70859111912</v>
      </c>
      <c r="AI41" s="18">
        <f t="shared" ca="1" si="84"/>
        <v>-144261.24276294152</v>
      </c>
    </row>
    <row r="42" spans="1:44" x14ac:dyDescent="0.35">
      <c r="K42" s="33"/>
    </row>
    <row r="43" spans="1:44" x14ac:dyDescent="0.35">
      <c r="K43" s="33"/>
    </row>
    <row r="44" spans="1:44" x14ac:dyDescent="0.35">
      <c r="A44" t="s">
        <v>0</v>
      </c>
      <c r="B44" s="2" t="s">
        <v>86</v>
      </c>
      <c r="C44" s="1"/>
      <c r="D44" s="1"/>
      <c r="E44" s="1"/>
      <c r="F44" s="1"/>
      <c r="G44" s="1"/>
      <c r="H44" s="1"/>
      <c r="I44" s="1"/>
      <c r="J44" s="1"/>
      <c r="K44" s="3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44" x14ac:dyDescent="0.35">
      <c r="K45" s="33"/>
    </row>
    <row r="46" spans="1:44" ht="16" x14ac:dyDescent="0.5">
      <c r="B46" s="29" t="s">
        <v>12</v>
      </c>
      <c r="C46" s="29"/>
      <c r="D46" s="30">
        <v>42735</v>
      </c>
      <c r="E46" s="31">
        <f>D46+365</f>
        <v>43100</v>
      </c>
      <c r="F46" s="31">
        <f t="shared" ref="F46:AI46" si="85">E46+365</f>
        <v>43465</v>
      </c>
      <c r="G46" s="31">
        <f t="shared" si="85"/>
        <v>43830</v>
      </c>
      <c r="H46" s="31">
        <f t="shared" si="85"/>
        <v>44195</v>
      </c>
      <c r="I46" s="31">
        <f t="shared" si="85"/>
        <v>44560</v>
      </c>
      <c r="J46" s="31">
        <f t="shared" si="85"/>
        <v>44925</v>
      </c>
      <c r="K46" s="35">
        <f t="shared" si="85"/>
        <v>45290</v>
      </c>
      <c r="L46" s="31">
        <f t="shared" si="85"/>
        <v>45655</v>
      </c>
      <c r="M46" s="31">
        <f t="shared" si="85"/>
        <v>46020</v>
      </c>
      <c r="N46" s="31">
        <f t="shared" si="85"/>
        <v>46385</v>
      </c>
      <c r="O46" s="31">
        <f t="shared" si="85"/>
        <v>46750</v>
      </c>
      <c r="P46" s="31">
        <f t="shared" si="85"/>
        <v>47115</v>
      </c>
      <c r="Q46" s="31">
        <f t="shared" si="85"/>
        <v>47480</v>
      </c>
      <c r="R46" s="31">
        <f t="shared" si="85"/>
        <v>47845</v>
      </c>
      <c r="S46" s="31">
        <f t="shared" si="85"/>
        <v>48210</v>
      </c>
      <c r="T46" s="31">
        <f t="shared" si="85"/>
        <v>48575</v>
      </c>
      <c r="U46" s="31">
        <f t="shared" si="85"/>
        <v>48940</v>
      </c>
      <c r="V46" s="31">
        <f t="shared" si="85"/>
        <v>49305</v>
      </c>
      <c r="W46" s="31">
        <f t="shared" si="85"/>
        <v>49670</v>
      </c>
      <c r="X46" s="31">
        <f t="shared" si="85"/>
        <v>50035</v>
      </c>
      <c r="Y46" s="31">
        <f t="shared" si="85"/>
        <v>50400</v>
      </c>
      <c r="Z46" s="31">
        <f t="shared" si="85"/>
        <v>50765</v>
      </c>
      <c r="AA46" s="31">
        <f t="shared" si="85"/>
        <v>51130</v>
      </c>
      <c r="AB46" s="31">
        <f t="shared" si="85"/>
        <v>51495</v>
      </c>
      <c r="AC46" s="31">
        <f t="shared" si="85"/>
        <v>51860</v>
      </c>
      <c r="AD46" s="31">
        <f t="shared" si="85"/>
        <v>52225</v>
      </c>
      <c r="AE46" s="31">
        <f t="shared" si="85"/>
        <v>52590</v>
      </c>
      <c r="AF46" s="31">
        <f t="shared" si="85"/>
        <v>52955</v>
      </c>
      <c r="AG46" s="31">
        <f t="shared" si="85"/>
        <v>53320</v>
      </c>
      <c r="AH46" s="31">
        <f t="shared" si="85"/>
        <v>53685</v>
      </c>
      <c r="AI46" s="31">
        <f t="shared" si="85"/>
        <v>54050</v>
      </c>
    </row>
    <row r="47" spans="1:44" x14ac:dyDescent="0.35">
      <c r="B47" t="s">
        <v>61</v>
      </c>
      <c r="D47">
        <v>59</v>
      </c>
      <c r="E47">
        <f>D47+1</f>
        <v>60</v>
      </c>
      <c r="F47">
        <f t="shared" ref="F47:O47" si="86">E47+1</f>
        <v>61</v>
      </c>
      <c r="G47">
        <f t="shared" si="86"/>
        <v>62</v>
      </c>
      <c r="H47">
        <f t="shared" si="86"/>
        <v>63</v>
      </c>
      <c r="I47">
        <f t="shared" si="86"/>
        <v>64</v>
      </c>
      <c r="J47">
        <f t="shared" si="86"/>
        <v>65</v>
      </c>
      <c r="K47" s="33">
        <f t="shared" si="86"/>
        <v>66</v>
      </c>
      <c r="L47">
        <f t="shared" si="86"/>
        <v>67</v>
      </c>
      <c r="M47">
        <f t="shared" si="86"/>
        <v>68</v>
      </c>
      <c r="N47">
        <f t="shared" si="86"/>
        <v>69</v>
      </c>
      <c r="O47">
        <f t="shared" si="86"/>
        <v>70</v>
      </c>
      <c r="P47">
        <f t="shared" ref="P47:AG47" si="87">O47+1</f>
        <v>71</v>
      </c>
      <c r="Q47">
        <f t="shared" si="87"/>
        <v>72</v>
      </c>
      <c r="R47">
        <f t="shared" si="87"/>
        <v>73</v>
      </c>
      <c r="S47">
        <f t="shared" si="87"/>
        <v>74</v>
      </c>
      <c r="T47">
        <f t="shared" si="87"/>
        <v>75</v>
      </c>
      <c r="U47">
        <f t="shared" si="87"/>
        <v>76</v>
      </c>
      <c r="V47">
        <f t="shared" si="87"/>
        <v>77</v>
      </c>
      <c r="W47">
        <f t="shared" si="87"/>
        <v>78</v>
      </c>
      <c r="X47">
        <f t="shared" si="87"/>
        <v>79</v>
      </c>
      <c r="Y47">
        <f t="shared" si="87"/>
        <v>80</v>
      </c>
      <c r="Z47">
        <f t="shared" si="87"/>
        <v>81</v>
      </c>
      <c r="AA47">
        <f t="shared" si="87"/>
        <v>82</v>
      </c>
      <c r="AB47">
        <f t="shared" si="87"/>
        <v>83</v>
      </c>
      <c r="AC47">
        <f t="shared" si="87"/>
        <v>84</v>
      </c>
      <c r="AD47">
        <f t="shared" si="87"/>
        <v>85</v>
      </c>
      <c r="AE47">
        <f t="shared" si="87"/>
        <v>86</v>
      </c>
      <c r="AF47">
        <f t="shared" si="87"/>
        <v>87</v>
      </c>
      <c r="AG47">
        <f t="shared" si="87"/>
        <v>88</v>
      </c>
      <c r="AH47">
        <f t="shared" ref="AH47:AI47" si="88">AG47+1</f>
        <v>89</v>
      </c>
      <c r="AI47">
        <f t="shared" si="88"/>
        <v>90</v>
      </c>
    </row>
    <row r="48" spans="1:44" x14ac:dyDescent="0.35">
      <c r="K48" s="33"/>
    </row>
    <row r="49" spans="2:35" x14ac:dyDescent="0.35">
      <c r="B49" t="s">
        <v>69</v>
      </c>
      <c r="G49">
        <f ca="1">IF(G16=0,1559*12,0)</f>
        <v>18708</v>
      </c>
      <c r="H49">
        <f ca="1">G49</f>
        <v>18708</v>
      </c>
      <c r="I49">
        <f t="shared" ref="I49:AI49" ca="1" si="89">H49</f>
        <v>18708</v>
      </c>
      <c r="J49">
        <f t="shared" ca="1" si="89"/>
        <v>18708</v>
      </c>
      <c r="K49" s="33">
        <f t="shared" ca="1" si="89"/>
        <v>18708</v>
      </c>
      <c r="L49">
        <f t="shared" ca="1" si="89"/>
        <v>18708</v>
      </c>
      <c r="M49">
        <f t="shared" ca="1" si="89"/>
        <v>18708</v>
      </c>
      <c r="N49">
        <f t="shared" ca="1" si="89"/>
        <v>18708</v>
      </c>
      <c r="O49">
        <f t="shared" ca="1" si="89"/>
        <v>18708</v>
      </c>
      <c r="P49">
        <f t="shared" ca="1" si="89"/>
        <v>18708</v>
      </c>
      <c r="Q49">
        <f t="shared" ca="1" si="89"/>
        <v>18708</v>
      </c>
      <c r="R49">
        <f t="shared" ca="1" si="89"/>
        <v>18708</v>
      </c>
      <c r="S49">
        <f t="shared" ca="1" si="89"/>
        <v>18708</v>
      </c>
      <c r="T49">
        <f t="shared" ca="1" si="89"/>
        <v>18708</v>
      </c>
      <c r="U49">
        <f t="shared" ca="1" si="89"/>
        <v>18708</v>
      </c>
      <c r="V49">
        <f t="shared" ca="1" si="89"/>
        <v>18708</v>
      </c>
      <c r="W49">
        <f t="shared" ca="1" si="89"/>
        <v>18708</v>
      </c>
      <c r="X49">
        <f t="shared" ca="1" si="89"/>
        <v>18708</v>
      </c>
      <c r="Y49">
        <f t="shared" ca="1" si="89"/>
        <v>18708</v>
      </c>
      <c r="Z49">
        <f t="shared" ca="1" si="89"/>
        <v>18708</v>
      </c>
      <c r="AA49">
        <f t="shared" ca="1" si="89"/>
        <v>18708</v>
      </c>
      <c r="AB49">
        <f t="shared" ca="1" si="89"/>
        <v>18708</v>
      </c>
      <c r="AC49">
        <f t="shared" ca="1" si="89"/>
        <v>18708</v>
      </c>
      <c r="AD49">
        <f t="shared" ca="1" si="89"/>
        <v>18708</v>
      </c>
      <c r="AE49">
        <f t="shared" ca="1" si="89"/>
        <v>18708</v>
      </c>
      <c r="AF49">
        <f t="shared" ca="1" si="89"/>
        <v>18708</v>
      </c>
      <c r="AG49">
        <f t="shared" ca="1" si="89"/>
        <v>18708</v>
      </c>
      <c r="AH49">
        <f t="shared" ca="1" si="89"/>
        <v>18708</v>
      </c>
      <c r="AI49">
        <f t="shared" ca="1" si="89"/>
        <v>18708</v>
      </c>
    </row>
    <row r="50" spans="2:35" x14ac:dyDescent="0.35">
      <c r="B50" t="s">
        <v>62</v>
      </c>
      <c r="G50" s="12">
        <f ca="1">IF(G16=0,1559*12*(1-6.67%)^2,0)</f>
        <v>16295.582634120001</v>
      </c>
      <c r="H50" s="15">
        <f ca="1">G50</f>
        <v>16295.582634120001</v>
      </c>
      <c r="I50" s="15">
        <f t="shared" ref="I50:AI50" ca="1" si="90">H50</f>
        <v>16295.582634120001</v>
      </c>
      <c r="J50" s="15">
        <f t="shared" ca="1" si="90"/>
        <v>16295.582634120001</v>
      </c>
      <c r="K50" s="41">
        <f t="shared" ca="1" si="90"/>
        <v>16295.582634120001</v>
      </c>
      <c r="L50" s="15">
        <f t="shared" ca="1" si="90"/>
        <v>16295.582634120001</v>
      </c>
      <c r="M50" s="15">
        <f t="shared" ca="1" si="90"/>
        <v>16295.582634120001</v>
      </c>
      <c r="N50" s="15">
        <f t="shared" ca="1" si="90"/>
        <v>16295.582634120001</v>
      </c>
      <c r="O50" s="15">
        <f t="shared" ca="1" si="90"/>
        <v>16295.582634120001</v>
      </c>
      <c r="P50" s="15">
        <f t="shared" ca="1" si="90"/>
        <v>16295.582634120001</v>
      </c>
      <c r="Q50" s="15">
        <f t="shared" ca="1" si="90"/>
        <v>16295.582634120001</v>
      </c>
      <c r="R50" s="15">
        <f t="shared" ca="1" si="90"/>
        <v>16295.582634120001</v>
      </c>
      <c r="S50" s="15">
        <f t="shared" ca="1" si="90"/>
        <v>16295.582634120001</v>
      </c>
      <c r="T50" s="15">
        <f t="shared" ca="1" si="90"/>
        <v>16295.582634120001</v>
      </c>
      <c r="U50" s="15">
        <f t="shared" ca="1" si="90"/>
        <v>16295.582634120001</v>
      </c>
      <c r="V50" s="15">
        <f t="shared" ca="1" si="90"/>
        <v>16295.582634120001</v>
      </c>
      <c r="W50" s="15">
        <f t="shared" ca="1" si="90"/>
        <v>16295.582634120001</v>
      </c>
      <c r="X50" s="15">
        <f t="shared" ca="1" si="90"/>
        <v>16295.582634120001</v>
      </c>
      <c r="Y50" s="15">
        <f t="shared" ca="1" si="90"/>
        <v>16295.582634120001</v>
      </c>
      <c r="Z50" s="15">
        <f t="shared" ca="1" si="90"/>
        <v>16295.582634120001</v>
      </c>
      <c r="AA50" s="15">
        <f t="shared" ca="1" si="90"/>
        <v>16295.582634120001</v>
      </c>
      <c r="AB50" s="15">
        <f t="shared" ca="1" si="90"/>
        <v>16295.582634120001</v>
      </c>
      <c r="AC50" s="15">
        <f t="shared" ca="1" si="90"/>
        <v>16295.582634120001</v>
      </c>
      <c r="AD50" s="15">
        <f t="shared" ca="1" si="90"/>
        <v>16295.582634120001</v>
      </c>
      <c r="AE50" s="15">
        <f t="shared" ca="1" si="90"/>
        <v>16295.582634120001</v>
      </c>
      <c r="AF50" s="15">
        <f t="shared" ca="1" si="90"/>
        <v>16295.582634120001</v>
      </c>
      <c r="AG50" s="15">
        <f t="shared" ca="1" si="90"/>
        <v>16295.582634120001</v>
      </c>
      <c r="AH50" s="15">
        <f t="shared" ca="1" si="90"/>
        <v>16295.582634120001</v>
      </c>
      <c r="AI50" s="15">
        <f t="shared" ca="1" si="90"/>
        <v>16295.582634120001</v>
      </c>
    </row>
    <row r="51" spans="2:35" x14ac:dyDescent="0.35">
      <c r="B51" s="8" t="s">
        <v>78</v>
      </c>
      <c r="C51" s="8"/>
      <c r="D51" s="8"/>
      <c r="E51" s="8"/>
      <c r="F51" s="8"/>
      <c r="G51" s="14">
        <f t="shared" ref="G51:AI51" ca="1" si="91">SUM(G49:G50)*$AP$37</f>
        <v>26252.686975590001</v>
      </c>
      <c r="H51" s="14">
        <f t="shared" ca="1" si="91"/>
        <v>26252.686975590001</v>
      </c>
      <c r="I51" s="14">
        <f t="shared" ca="1" si="91"/>
        <v>26252.686975590001</v>
      </c>
      <c r="J51" s="14">
        <f t="shared" ca="1" si="91"/>
        <v>26252.686975590001</v>
      </c>
      <c r="K51" s="47">
        <f t="shared" ca="1" si="91"/>
        <v>26252.686975590001</v>
      </c>
      <c r="L51" s="14">
        <f t="shared" ca="1" si="91"/>
        <v>26252.686975590001</v>
      </c>
      <c r="M51" s="14">
        <f t="shared" ca="1" si="91"/>
        <v>26252.686975590001</v>
      </c>
      <c r="N51" s="14">
        <f t="shared" ca="1" si="91"/>
        <v>26252.686975590001</v>
      </c>
      <c r="O51" s="14">
        <f t="shared" ca="1" si="91"/>
        <v>26252.686975590001</v>
      </c>
      <c r="P51" s="14">
        <f t="shared" ca="1" si="91"/>
        <v>26252.686975590001</v>
      </c>
      <c r="Q51" s="14">
        <f t="shared" ca="1" si="91"/>
        <v>26252.686975590001</v>
      </c>
      <c r="R51" s="14">
        <f t="shared" ca="1" si="91"/>
        <v>26252.686975590001</v>
      </c>
      <c r="S51" s="14">
        <f t="shared" ca="1" si="91"/>
        <v>26252.686975590001</v>
      </c>
      <c r="T51" s="14">
        <f t="shared" ca="1" si="91"/>
        <v>26252.686975590001</v>
      </c>
      <c r="U51" s="14">
        <f t="shared" ca="1" si="91"/>
        <v>26252.686975590001</v>
      </c>
      <c r="V51" s="14">
        <f t="shared" ca="1" si="91"/>
        <v>26252.686975590001</v>
      </c>
      <c r="W51" s="14">
        <f t="shared" ca="1" si="91"/>
        <v>26252.686975590001</v>
      </c>
      <c r="X51" s="14">
        <f t="shared" ca="1" si="91"/>
        <v>26252.686975590001</v>
      </c>
      <c r="Y51" s="14">
        <f t="shared" ca="1" si="91"/>
        <v>26252.686975590001</v>
      </c>
      <c r="Z51" s="14">
        <f t="shared" ca="1" si="91"/>
        <v>26252.686975590001</v>
      </c>
      <c r="AA51" s="14">
        <f t="shared" ca="1" si="91"/>
        <v>26252.686975590001</v>
      </c>
      <c r="AB51" s="14">
        <f t="shared" ca="1" si="91"/>
        <v>26252.686975590001</v>
      </c>
      <c r="AC51" s="14">
        <f t="shared" ca="1" si="91"/>
        <v>26252.686975590001</v>
      </c>
      <c r="AD51" s="14">
        <f t="shared" ca="1" si="91"/>
        <v>26252.686975590001</v>
      </c>
      <c r="AE51" s="14">
        <f t="shared" ca="1" si="91"/>
        <v>26252.686975590001</v>
      </c>
      <c r="AF51" s="14">
        <f t="shared" ca="1" si="91"/>
        <v>26252.686975590001</v>
      </c>
      <c r="AG51" s="14">
        <f t="shared" ca="1" si="91"/>
        <v>26252.686975590001</v>
      </c>
      <c r="AH51" s="14">
        <f t="shared" ca="1" si="91"/>
        <v>26252.686975590001</v>
      </c>
      <c r="AI51" s="14">
        <f t="shared" ca="1" si="91"/>
        <v>26252.686975590001</v>
      </c>
    </row>
    <row r="52" spans="2:35" x14ac:dyDescent="0.35">
      <c r="K52" s="33"/>
    </row>
    <row r="53" spans="2:35" x14ac:dyDescent="0.35">
      <c r="B53" t="s">
        <v>59</v>
      </c>
      <c r="G53" s="12">
        <f ca="1">IF(G16=0,53591,0)</f>
        <v>53591</v>
      </c>
      <c r="H53" s="12">
        <f t="shared" ref="H53:AI53" ca="1" si="92">IF(H16=0,53591,0)</f>
        <v>53591</v>
      </c>
      <c r="I53" s="12">
        <f t="shared" ca="1" si="92"/>
        <v>53591</v>
      </c>
      <c r="J53" s="12">
        <f t="shared" ca="1" si="92"/>
        <v>53591</v>
      </c>
      <c r="K53" s="36">
        <f t="shared" ca="1" si="92"/>
        <v>53591</v>
      </c>
      <c r="L53" s="12">
        <f t="shared" ca="1" si="92"/>
        <v>53591</v>
      </c>
      <c r="M53" s="12">
        <f t="shared" ca="1" si="92"/>
        <v>53591</v>
      </c>
      <c r="N53" s="12">
        <f t="shared" ca="1" si="92"/>
        <v>53591</v>
      </c>
      <c r="O53" s="12">
        <f t="shared" ca="1" si="92"/>
        <v>53591</v>
      </c>
      <c r="P53" s="12">
        <f t="shared" ca="1" si="92"/>
        <v>53591</v>
      </c>
      <c r="Q53" s="12">
        <f t="shared" ca="1" si="92"/>
        <v>53591</v>
      </c>
      <c r="R53" s="12">
        <f t="shared" ca="1" si="92"/>
        <v>53591</v>
      </c>
      <c r="S53" s="12">
        <f t="shared" ca="1" si="92"/>
        <v>53591</v>
      </c>
      <c r="T53" s="12">
        <f t="shared" ca="1" si="92"/>
        <v>53591</v>
      </c>
      <c r="U53" s="12">
        <f t="shared" ca="1" si="92"/>
        <v>53591</v>
      </c>
      <c r="V53" s="12">
        <f t="shared" ca="1" si="92"/>
        <v>53591</v>
      </c>
      <c r="W53" s="12">
        <f t="shared" ca="1" si="92"/>
        <v>53591</v>
      </c>
      <c r="X53" s="12">
        <f t="shared" ca="1" si="92"/>
        <v>53591</v>
      </c>
      <c r="Y53" s="12">
        <f t="shared" ca="1" si="92"/>
        <v>53591</v>
      </c>
      <c r="Z53" s="12">
        <f t="shared" ca="1" si="92"/>
        <v>53591</v>
      </c>
      <c r="AA53" s="12">
        <f t="shared" ca="1" si="92"/>
        <v>53591</v>
      </c>
      <c r="AB53" s="12">
        <f t="shared" ca="1" si="92"/>
        <v>53591</v>
      </c>
      <c r="AC53" s="12">
        <f t="shared" ca="1" si="92"/>
        <v>53591</v>
      </c>
      <c r="AD53" s="12">
        <f t="shared" ca="1" si="92"/>
        <v>53591</v>
      </c>
      <c r="AE53" s="12">
        <f t="shared" ca="1" si="92"/>
        <v>53591</v>
      </c>
      <c r="AF53" s="12">
        <f t="shared" ca="1" si="92"/>
        <v>53591</v>
      </c>
      <c r="AG53" s="12">
        <f t="shared" ca="1" si="92"/>
        <v>53591</v>
      </c>
      <c r="AH53" s="12">
        <f t="shared" ca="1" si="92"/>
        <v>53591</v>
      </c>
      <c r="AI53" s="12">
        <f t="shared" ca="1" si="92"/>
        <v>53591</v>
      </c>
    </row>
    <row r="54" spans="2:35" x14ac:dyDescent="0.35">
      <c r="B54" s="8" t="s">
        <v>78</v>
      </c>
      <c r="C54" s="8"/>
      <c r="D54" s="8"/>
      <c r="E54" s="8"/>
      <c r="F54" s="8"/>
      <c r="G54" s="14">
        <f t="shared" ref="G54:AI54" ca="1" si="93">G53*$AP$38</f>
        <v>40193.25</v>
      </c>
      <c r="H54" s="14">
        <f t="shared" ca="1" si="93"/>
        <v>40193.25</v>
      </c>
      <c r="I54" s="14">
        <f t="shared" ca="1" si="93"/>
        <v>40193.25</v>
      </c>
      <c r="J54" s="14">
        <f t="shared" ca="1" si="93"/>
        <v>40193.25</v>
      </c>
      <c r="K54" s="47">
        <f t="shared" ca="1" si="93"/>
        <v>40193.25</v>
      </c>
      <c r="L54" s="14">
        <f t="shared" ca="1" si="93"/>
        <v>40193.25</v>
      </c>
      <c r="M54" s="14">
        <f t="shared" ca="1" si="93"/>
        <v>40193.25</v>
      </c>
      <c r="N54" s="14">
        <f t="shared" ca="1" si="93"/>
        <v>40193.25</v>
      </c>
      <c r="O54" s="14">
        <f t="shared" ca="1" si="93"/>
        <v>40193.25</v>
      </c>
      <c r="P54" s="14">
        <f t="shared" ca="1" si="93"/>
        <v>40193.25</v>
      </c>
      <c r="Q54" s="14">
        <f t="shared" ca="1" si="93"/>
        <v>40193.25</v>
      </c>
      <c r="R54" s="14">
        <f t="shared" ca="1" si="93"/>
        <v>40193.25</v>
      </c>
      <c r="S54" s="14">
        <f t="shared" ca="1" si="93"/>
        <v>40193.25</v>
      </c>
      <c r="T54" s="14">
        <f t="shared" ca="1" si="93"/>
        <v>40193.25</v>
      </c>
      <c r="U54" s="14">
        <f t="shared" ca="1" si="93"/>
        <v>40193.25</v>
      </c>
      <c r="V54" s="14">
        <f t="shared" ca="1" si="93"/>
        <v>40193.25</v>
      </c>
      <c r="W54" s="14">
        <f t="shared" ca="1" si="93"/>
        <v>40193.25</v>
      </c>
      <c r="X54" s="14">
        <f t="shared" ca="1" si="93"/>
        <v>40193.25</v>
      </c>
      <c r="Y54" s="14">
        <f t="shared" ca="1" si="93"/>
        <v>40193.25</v>
      </c>
      <c r="Z54" s="14">
        <f t="shared" ca="1" si="93"/>
        <v>40193.25</v>
      </c>
      <c r="AA54" s="14">
        <f t="shared" ca="1" si="93"/>
        <v>40193.25</v>
      </c>
      <c r="AB54" s="14">
        <f t="shared" ca="1" si="93"/>
        <v>40193.25</v>
      </c>
      <c r="AC54" s="14">
        <f t="shared" ca="1" si="93"/>
        <v>40193.25</v>
      </c>
      <c r="AD54" s="14">
        <f t="shared" ca="1" si="93"/>
        <v>40193.25</v>
      </c>
      <c r="AE54" s="14">
        <f t="shared" ca="1" si="93"/>
        <v>40193.25</v>
      </c>
      <c r="AF54" s="14">
        <f t="shared" ca="1" si="93"/>
        <v>40193.25</v>
      </c>
      <c r="AG54" s="14">
        <f t="shared" ca="1" si="93"/>
        <v>40193.25</v>
      </c>
      <c r="AH54" s="14">
        <f t="shared" ca="1" si="93"/>
        <v>40193.25</v>
      </c>
      <c r="AI54" s="14">
        <f t="shared" ca="1" si="93"/>
        <v>40193.25</v>
      </c>
    </row>
    <row r="55" spans="2:35" x14ac:dyDescent="0.35">
      <c r="G55" s="12"/>
      <c r="H55" s="12"/>
      <c r="I55" s="12"/>
      <c r="J55" s="12"/>
      <c r="K55" s="36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</row>
    <row r="56" spans="2:35" x14ac:dyDescent="0.35">
      <c r="G56" s="12"/>
      <c r="H56" s="12"/>
      <c r="I56" s="12"/>
      <c r="J56" s="12"/>
      <c r="K56" s="36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2:35" x14ac:dyDescent="0.35">
      <c r="B57" s="9" t="s">
        <v>60</v>
      </c>
      <c r="C57" s="9"/>
      <c r="D57" s="13">
        <f>SUM(D54,D51)</f>
        <v>0</v>
      </c>
      <c r="E57" s="13">
        <f t="shared" ref="E57:F57" si="94">SUM(E54,E51)</f>
        <v>0</v>
      </c>
      <c r="F57" s="13">
        <f t="shared" si="94"/>
        <v>0</v>
      </c>
      <c r="G57" s="13">
        <f ca="1">SUM(G54,G51)</f>
        <v>66445.936975589997</v>
      </c>
      <c r="H57" s="13">
        <f t="shared" ref="H57:AI57" ca="1" si="95">SUM(H54,H51)*65%</f>
        <v>43189.8590341335</v>
      </c>
      <c r="I57" s="13">
        <f t="shared" ca="1" si="95"/>
        <v>43189.8590341335</v>
      </c>
      <c r="J57" s="13">
        <f t="shared" ca="1" si="95"/>
        <v>43189.8590341335</v>
      </c>
      <c r="K57" s="39">
        <f t="shared" ca="1" si="95"/>
        <v>43189.8590341335</v>
      </c>
      <c r="L57" s="13">
        <f t="shared" ca="1" si="95"/>
        <v>43189.8590341335</v>
      </c>
      <c r="M57" s="13">
        <f t="shared" ca="1" si="95"/>
        <v>43189.8590341335</v>
      </c>
      <c r="N57" s="13">
        <f t="shared" ca="1" si="95"/>
        <v>43189.8590341335</v>
      </c>
      <c r="O57" s="13">
        <f t="shared" ca="1" si="95"/>
        <v>43189.8590341335</v>
      </c>
      <c r="P57" s="13">
        <f t="shared" ca="1" si="95"/>
        <v>43189.8590341335</v>
      </c>
      <c r="Q57" s="13">
        <f t="shared" ca="1" si="95"/>
        <v>43189.8590341335</v>
      </c>
      <c r="R57" s="13">
        <f t="shared" ca="1" si="95"/>
        <v>43189.8590341335</v>
      </c>
      <c r="S57" s="13">
        <f t="shared" ca="1" si="95"/>
        <v>43189.8590341335</v>
      </c>
      <c r="T57" s="13">
        <f t="shared" ca="1" si="95"/>
        <v>43189.8590341335</v>
      </c>
      <c r="U57" s="13">
        <f t="shared" ca="1" si="95"/>
        <v>43189.8590341335</v>
      </c>
      <c r="V57" s="13">
        <f t="shared" ca="1" si="95"/>
        <v>43189.8590341335</v>
      </c>
      <c r="W57" s="13">
        <f t="shared" ca="1" si="95"/>
        <v>43189.8590341335</v>
      </c>
      <c r="X57" s="13">
        <f t="shared" ca="1" si="95"/>
        <v>43189.8590341335</v>
      </c>
      <c r="Y57" s="13">
        <f t="shared" ca="1" si="95"/>
        <v>43189.8590341335</v>
      </c>
      <c r="Z57" s="13">
        <f t="shared" ca="1" si="95"/>
        <v>43189.8590341335</v>
      </c>
      <c r="AA57" s="13">
        <f t="shared" ca="1" si="95"/>
        <v>43189.8590341335</v>
      </c>
      <c r="AB57" s="13">
        <f t="shared" ca="1" si="95"/>
        <v>43189.8590341335</v>
      </c>
      <c r="AC57" s="13">
        <f t="shared" ca="1" si="95"/>
        <v>43189.8590341335</v>
      </c>
      <c r="AD57" s="13">
        <f t="shared" ca="1" si="95"/>
        <v>43189.8590341335</v>
      </c>
      <c r="AE57" s="13">
        <f t="shared" ca="1" si="95"/>
        <v>43189.8590341335</v>
      </c>
      <c r="AF57" s="13">
        <f t="shared" ca="1" si="95"/>
        <v>43189.8590341335</v>
      </c>
      <c r="AG57" s="13">
        <f t="shared" ca="1" si="95"/>
        <v>43189.8590341335</v>
      </c>
      <c r="AH57" s="13">
        <f t="shared" ca="1" si="95"/>
        <v>43189.8590341335</v>
      </c>
      <c r="AI57" s="13">
        <f t="shared" ca="1" si="95"/>
        <v>43189.8590341335</v>
      </c>
    </row>
    <row r="58" spans="2:35" x14ac:dyDescent="0.35">
      <c r="B58" t="s">
        <v>82</v>
      </c>
      <c r="D58" s="32"/>
      <c r="E58" s="32"/>
      <c r="F58" s="32"/>
      <c r="G58" s="32">
        <f ca="1">G57*65%</f>
        <v>43189.8590341335</v>
      </c>
      <c r="H58" s="32">
        <f t="shared" ref="H58:AI58" ca="1" si="96">H57*65%</f>
        <v>28073.408372186776</v>
      </c>
      <c r="I58" s="32">
        <f t="shared" ca="1" si="96"/>
        <v>28073.408372186776</v>
      </c>
      <c r="J58" s="32">
        <f t="shared" ca="1" si="96"/>
        <v>28073.408372186776</v>
      </c>
      <c r="K58" s="44">
        <f t="shared" ca="1" si="96"/>
        <v>28073.408372186776</v>
      </c>
      <c r="L58" s="32">
        <f t="shared" ca="1" si="96"/>
        <v>28073.408372186776</v>
      </c>
      <c r="M58" s="32">
        <f t="shared" ca="1" si="96"/>
        <v>28073.408372186776</v>
      </c>
      <c r="N58" s="32">
        <f t="shared" ca="1" si="96"/>
        <v>28073.408372186776</v>
      </c>
      <c r="O58" s="32">
        <f t="shared" ca="1" si="96"/>
        <v>28073.408372186776</v>
      </c>
      <c r="P58" s="32">
        <f t="shared" ca="1" si="96"/>
        <v>28073.408372186776</v>
      </c>
      <c r="Q58" s="32">
        <f t="shared" ca="1" si="96"/>
        <v>28073.408372186776</v>
      </c>
      <c r="R58" s="32">
        <f t="shared" ca="1" si="96"/>
        <v>28073.408372186776</v>
      </c>
      <c r="S58" s="32">
        <f t="shared" ca="1" si="96"/>
        <v>28073.408372186776</v>
      </c>
      <c r="T58" s="32">
        <f t="shared" ca="1" si="96"/>
        <v>28073.408372186776</v>
      </c>
      <c r="U58" s="32">
        <f t="shared" ca="1" si="96"/>
        <v>28073.408372186776</v>
      </c>
      <c r="V58" s="32">
        <f t="shared" ca="1" si="96"/>
        <v>28073.408372186776</v>
      </c>
      <c r="W58" s="32">
        <f t="shared" ca="1" si="96"/>
        <v>28073.408372186776</v>
      </c>
      <c r="X58" s="32">
        <f t="shared" ca="1" si="96"/>
        <v>28073.408372186776</v>
      </c>
      <c r="Y58" s="32">
        <f t="shared" ca="1" si="96"/>
        <v>28073.408372186776</v>
      </c>
      <c r="Z58" s="32">
        <f t="shared" ca="1" si="96"/>
        <v>28073.408372186776</v>
      </c>
      <c r="AA58" s="32">
        <f t="shared" ca="1" si="96"/>
        <v>28073.408372186776</v>
      </c>
      <c r="AB58" s="32">
        <f t="shared" ca="1" si="96"/>
        <v>28073.408372186776</v>
      </c>
      <c r="AC58" s="32">
        <f t="shared" ca="1" si="96"/>
        <v>28073.408372186776</v>
      </c>
      <c r="AD58" s="32">
        <f t="shared" ca="1" si="96"/>
        <v>28073.408372186776</v>
      </c>
      <c r="AE58" s="32">
        <f t="shared" ca="1" si="96"/>
        <v>28073.408372186776</v>
      </c>
      <c r="AF58" s="32">
        <f t="shared" ca="1" si="96"/>
        <v>28073.408372186776</v>
      </c>
      <c r="AG58" s="32">
        <f t="shared" ca="1" si="96"/>
        <v>28073.408372186776</v>
      </c>
      <c r="AH58" s="32">
        <f t="shared" ca="1" si="96"/>
        <v>28073.408372186776</v>
      </c>
      <c r="AI58" s="32">
        <f t="shared" ca="1" si="96"/>
        <v>28073.408372186776</v>
      </c>
    </row>
    <row r="59" spans="2:35" x14ac:dyDescent="0.35">
      <c r="K59" s="33"/>
    </row>
    <row r="60" spans="2:35" x14ac:dyDescent="0.35">
      <c r="B60" t="s">
        <v>83</v>
      </c>
      <c r="D60" s="12">
        <f ca="1">IF(D41&lt;0,-D41-D58,0)</f>
        <v>0</v>
      </c>
      <c r="E60" s="12">
        <f t="shared" ref="E60:AI60" ca="1" si="97">IF(E41&lt;0,-E41-E58,0)</f>
        <v>0</v>
      </c>
      <c r="F60" s="12">
        <f t="shared" ca="1" si="97"/>
        <v>25444.500000000029</v>
      </c>
      <c r="G60" s="12">
        <f t="shared" ca="1" si="97"/>
        <v>110678.64816586653</v>
      </c>
      <c r="H60" s="12">
        <f t="shared" ca="1" si="97"/>
        <v>126928.46897181323</v>
      </c>
      <c r="I60" s="12">
        <f t="shared" ca="1" si="97"/>
        <v>128084.50651869328</v>
      </c>
      <c r="J60" s="12">
        <f t="shared" ca="1" si="97"/>
        <v>129263.66481651088</v>
      </c>
      <c r="K60" s="36">
        <f t="shared" ca="1" si="97"/>
        <v>118466.40628028479</v>
      </c>
      <c r="L60" s="12">
        <f t="shared" ca="1" si="97"/>
        <v>119693.2025733342</v>
      </c>
      <c r="M60" s="12">
        <f t="shared" ca="1" si="97"/>
        <v>120944.53479224465</v>
      </c>
      <c r="N60" s="12">
        <f t="shared" ca="1" si="97"/>
        <v>122220.89365553328</v>
      </c>
      <c r="O60" s="12">
        <f t="shared" ca="1" si="97"/>
        <v>123522.77969608766</v>
      </c>
      <c r="P60" s="12">
        <f t="shared" ca="1" si="97"/>
        <v>85250.703457453157</v>
      </c>
      <c r="Q60" s="12">
        <f t="shared" ca="1" si="97"/>
        <v>86605.185694045955</v>
      </c>
      <c r="R60" s="12">
        <f t="shared" ca="1" si="97"/>
        <v>87986.757575370633</v>
      </c>
      <c r="S60" s="12">
        <f t="shared" ca="1" si="97"/>
        <v>89395.960894321746</v>
      </c>
      <c r="T60" s="12">
        <f t="shared" ca="1" si="97"/>
        <v>90833.348279651953</v>
      </c>
      <c r="U60" s="12">
        <f t="shared" ca="1" si="97"/>
        <v>92299.483412688729</v>
      </c>
      <c r="V60" s="12">
        <f t="shared" ca="1" si="97"/>
        <v>93794.941248386211</v>
      </c>
      <c r="W60" s="12">
        <f t="shared" ca="1" si="97"/>
        <v>95320.308240797676</v>
      </c>
      <c r="X60" s="12">
        <f t="shared" ca="1" si="97"/>
        <v>96876.182573057376</v>
      </c>
      <c r="Y60" s="12">
        <f t="shared" ca="1" si="97"/>
        <v>98463.174391962239</v>
      </c>
      <c r="Z60" s="12">
        <f t="shared" ca="1" si="97"/>
        <v>100081.90604724521</v>
      </c>
      <c r="AA60" s="12">
        <f t="shared" ca="1" si="97"/>
        <v>101733.01233563387</v>
      </c>
      <c r="AB60" s="12">
        <f t="shared" ca="1" si="97"/>
        <v>103417.14074979031</v>
      </c>
      <c r="AC60" s="12">
        <f t="shared" ca="1" si="97"/>
        <v>105134.95173222983</v>
      </c>
      <c r="AD60" s="12">
        <f t="shared" ca="1" si="97"/>
        <v>106887.11893431818</v>
      </c>
      <c r="AE60" s="12">
        <f t="shared" ca="1" si="97"/>
        <v>108674.32948044829</v>
      </c>
      <c r="AF60" s="12">
        <f t="shared" ca="1" si="97"/>
        <v>110497.28423750096</v>
      </c>
      <c r="AG60" s="12">
        <f t="shared" ca="1" si="97"/>
        <v>112356.69808969471</v>
      </c>
      <c r="AH60" s="12">
        <f t="shared" ca="1" si="97"/>
        <v>114253.30021893235</v>
      </c>
      <c r="AI60" s="12">
        <f t="shared" ca="1" si="97"/>
        <v>116187.83439075474</v>
      </c>
    </row>
    <row r="61" spans="2:35" x14ac:dyDescent="0.35">
      <c r="B61" t="s">
        <v>84</v>
      </c>
      <c r="D61" s="12">
        <f ca="1">D60/65%</f>
        <v>0</v>
      </c>
      <c r="E61" s="12">
        <f t="shared" ref="E61:AI61" ca="1" si="98">E60/65%</f>
        <v>0</v>
      </c>
      <c r="F61" s="12">
        <f t="shared" ca="1" si="98"/>
        <v>39145.384615384661</v>
      </c>
      <c r="G61" s="12">
        <f t="shared" ca="1" si="98"/>
        <v>170274.84333210235</v>
      </c>
      <c r="H61" s="12">
        <f t="shared" ca="1" si="98"/>
        <v>195274.56764894343</v>
      </c>
      <c r="I61" s="12">
        <f t="shared" ca="1" si="98"/>
        <v>197053.08695183581</v>
      </c>
      <c r="J61" s="12">
        <f t="shared" ca="1" si="98"/>
        <v>198867.17664078597</v>
      </c>
      <c r="K61" s="36">
        <f t="shared" ca="1" si="98"/>
        <v>182256.0096619766</v>
      </c>
      <c r="L61" s="12">
        <f t="shared" ca="1" si="98"/>
        <v>184143.38857436032</v>
      </c>
      <c r="M61" s="12">
        <f t="shared" ca="1" si="98"/>
        <v>186068.51506499178</v>
      </c>
      <c r="N61" s="12">
        <f t="shared" ca="1" si="98"/>
        <v>188032.14408543581</v>
      </c>
      <c r="O61" s="12">
        <f t="shared" ca="1" si="98"/>
        <v>190035.04568628871</v>
      </c>
      <c r="P61" s="12">
        <f t="shared" ca="1" si="98"/>
        <v>131154.92839608178</v>
      </c>
      <c r="Q61" s="12">
        <f t="shared" ca="1" si="98"/>
        <v>133238.74722160917</v>
      </c>
      <c r="R61" s="12">
        <f t="shared" ca="1" si="98"/>
        <v>135364.24242364711</v>
      </c>
      <c r="S61" s="12">
        <f t="shared" ca="1" si="98"/>
        <v>137532.24752972575</v>
      </c>
      <c r="T61" s="12">
        <f t="shared" ca="1" si="98"/>
        <v>139743.61273792607</v>
      </c>
      <c r="U61" s="12">
        <f t="shared" ca="1" si="98"/>
        <v>141999.20525029034</v>
      </c>
      <c r="V61" s="12">
        <f t="shared" ca="1" si="98"/>
        <v>144299.90961290186</v>
      </c>
      <c r="W61" s="12">
        <f t="shared" ca="1" si="98"/>
        <v>146646.62806276564</v>
      </c>
      <c r="X61" s="12">
        <f t="shared" ca="1" si="98"/>
        <v>149040.28088162674</v>
      </c>
      <c r="Y61" s="12">
        <f t="shared" ca="1" si="98"/>
        <v>151481.80675686497</v>
      </c>
      <c r="Z61" s="12">
        <f t="shared" ca="1" si="98"/>
        <v>153972.16314960801</v>
      </c>
      <c r="AA61" s="12">
        <f t="shared" ca="1" si="98"/>
        <v>156512.32667020595</v>
      </c>
      <c r="AB61" s="12">
        <f t="shared" ca="1" si="98"/>
        <v>159103.29346121586</v>
      </c>
      <c r="AC61" s="12">
        <f t="shared" ca="1" si="98"/>
        <v>161746.07958804589</v>
      </c>
      <c r="AD61" s="12">
        <f t="shared" ca="1" si="98"/>
        <v>164441.72143741258</v>
      </c>
      <c r="AE61" s="12">
        <f t="shared" ca="1" si="98"/>
        <v>167191.27612376658</v>
      </c>
      <c r="AF61" s="12">
        <f t="shared" ca="1" si="98"/>
        <v>169995.82190384762</v>
      </c>
      <c r="AG61" s="12">
        <f t="shared" ca="1" si="98"/>
        <v>172856.45859953031</v>
      </c>
      <c r="AH61" s="12">
        <f t="shared" ca="1" si="98"/>
        <v>175774.30802912667</v>
      </c>
      <c r="AI61" s="12">
        <f t="shared" ca="1" si="98"/>
        <v>178750.51444731498</v>
      </c>
    </row>
    <row r="62" spans="2:35" x14ac:dyDescent="0.35">
      <c r="G62" s="12"/>
      <c r="K62" s="33"/>
    </row>
    <row r="63" spans="2:35" x14ac:dyDescent="0.35">
      <c r="B63" s="20" t="s">
        <v>36</v>
      </c>
      <c r="K63" s="33"/>
    </row>
    <row r="64" spans="2:35" x14ac:dyDescent="0.35">
      <c r="B64" t="s">
        <v>37</v>
      </c>
      <c r="D64">
        <v>5000</v>
      </c>
      <c r="E64">
        <v>5000</v>
      </c>
      <c r="F64">
        <v>5000</v>
      </c>
      <c r="G64">
        <v>5000</v>
      </c>
      <c r="H64">
        <v>5000</v>
      </c>
      <c r="I64">
        <v>5000</v>
      </c>
      <c r="J64">
        <v>5000</v>
      </c>
      <c r="K64" s="33">
        <v>5000</v>
      </c>
      <c r="L64">
        <v>5000</v>
      </c>
      <c r="M64">
        <v>5000</v>
      </c>
      <c r="N64">
        <v>5000</v>
      </c>
      <c r="O64">
        <v>5000</v>
      </c>
      <c r="P64">
        <v>5000</v>
      </c>
      <c r="Q64">
        <v>5000</v>
      </c>
      <c r="R64">
        <v>5000</v>
      </c>
      <c r="S64">
        <v>5000</v>
      </c>
      <c r="T64">
        <v>5000</v>
      </c>
      <c r="U64">
        <v>5000</v>
      </c>
      <c r="V64">
        <v>5000</v>
      </c>
      <c r="W64">
        <v>5000</v>
      </c>
      <c r="X64">
        <v>5000</v>
      </c>
      <c r="Y64">
        <v>5000</v>
      </c>
      <c r="Z64">
        <v>5000</v>
      </c>
      <c r="AA64">
        <v>5000</v>
      </c>
      <c r="AB64">
        <v>5000</v>
      </c>
      <c r="AC64">
        <v>5000</v>
      </c>
      <c r="AD64">
        <v>5000</v>
      </c>
      <c r="AE64">
        <v>5000</v>
      </c>
      <c r="AF64">
        <v>5000</v>
      </c>
      <c r="AG64">
        <v>5000</v>
      </c>
      <c r="AH64">
        <v>5000</v>
      </c>
      <c r="AI64">
        <v>5000</v>
      </c>
    </row>
    <row r="65" spans="2:35" x14ac:dyDescent="0.35">
      <c r="B65" t="s">
        <v>38</v>
      </c>
      <c r="D65" s="15">
        <f t="shared" ref="D65:O65" ca="1" si="99">D41</f>
        <v>16350</v>
      </c>
      <c r="E65" s="15">
        <f t="shared" ca="1" si="99"/>
        <v>19125</v>
      </c>
      <c r="F65" s="15">
        <f t="shared" ca="1" si="99"/>
        <v>-25444.500000000029</v>
      </c>
      <c r="G65" s="15">
        <f t="shared" ca="1" si="99"/>
        <v>-153868.50720000002</v>
      </c>
      <c r="H65" s="15">
        <f t="shared" ca="1" si="99"/>
        <v>-155001.87734400001</v>
      </c>
      <c r="I65" s="15">
        <f t="shared" ca="1" si="99"/>
        <v>-156157.91489088006</v>
      </c>
      <c r="J65" s="15">
        <f t="shared" ca="1" si="99"/>
        <v>-157337.07318869766</v>
      </c>
      <c r="K65" s="41">
        <f t="shared" ca="1" si="99"/>
        <v>-146539.81465247157</v>
      </c>
      <c r="L65" s="15">
        <f t="shared" ca="1" si="99"/>
        <v>-147766.61094552098</v>
      </c>
      <c r="M65" s="15">
        <f t="shared" ca="1" si="99"/>
        <v>-149017.94316443143</v>
      </c>
      <c r="N65" s="15">
        <f t="shared" ca="1" si="99"/>
        <v>-150294.30202772006</v>
      </c>
      <c r="O65" s="15">
        <f t="shared" ca="1" si="99"/>
        <v>-151596.18806827444</v>
      </c>
      <c r="P65" s="15">
        <f t="shared" ref="P65:AI65" ca="1" si="100">P41</f>
        <v>-113324.11182963994</v>
      </c>
      <c r="Q65" s="15">
        <f t="shared" ca="1" si="100"/>
        <v>-114678.59406623273</v>
      </c>
      <c r="R65" s="15">
        <f t="shared" ca="1" si="100"/>
        <v>-116060.16594755741</v>
      </c>
      <c r="S65" s="15">
        <f t="shared" ca="1" si="100"/>
        <v>-117469.36926650853</v>
      </c>
      <c r="T65" s="15">
        <f t="shared" ca="1" si="100"/>
        <v>-118906.75665183873</v>
      </c>
      <c r="U65" s="15">
        <f t="shared" ca="1" si="100"/>
        <v>-120372.89178487551</v>
      </c>
      <c r="V65" s="15">
        <f t="shared" ca="1" si="100"/>
        <v>-121868.34962057299</v>
      </c>
      <c r="W65" s="15">
        <f t="shared" ca="1" si="100"/>
        <v>-123393.71661298446</v>
      </c>
      <c r="X65" s="15">
        <f t="shared" ca="1" si="100"/>
        <v>-124949.59094524416</v>
      </c>
      <c r="Y65" s="15">
        <f t="shared" ca="1" si="100"/>
        <v>-126536.58276414902</v>
      </c>
      <c r="Z65" s="15">
        <f t="shared" ca="1" si="100"/>
        <v>-128155.31441943199</v>
      </c>
      <c r="AA65" s="15">
        <f t="shared" ca="1" si="100"/>
        <v>-129806.42070782065</v>
      </c>
      <c r="AB65" s="15">
        <f t="shared" ca="1" si="100"/>
        <v>-131490.54912197709</v>
      </c>
      <c r="AC65" s="15">
        <f t="shared" ca="1" si="100"/>
        <v>-133208.36010441661</v>
      </c>
      <c r="AD65" s="15">
        <f t="shared" ca="1" si="100"/>
        <v>-134960.52730650496</v>
      </c>
      <c r="AE65" s="15">
        <f t="shared" ca="1" si="100"/>
        <v>-136747.73785263507</v>
      </c>
      <c r="AF65" s="15">
        <f t="shared" ca="1" si="100"/>
        <v>-138570.69260968774</v>
      </c>
      <c r="AG65" s="15">
        <f t="shared" ca="1" si="100"/>
        <v>-140430.10646188149</v>
      </c>
      <c r="AH65" s="15">
        <f t="shared" ca="1" si="100"/>
        <v>-142326.70859111912</v>
      </c>
      <c r="AI65" s="15">
        <f t="shared" ca="1" si="100"/>
        <v>-144261.24276294152</v>
      </c>
    </row>
    <row r="66" spans="2:35" x14ac:dyDescent="0.35">
      <c r="B66" t="s">
        <v>65</v>
      </c>
      <c r="D66" s="15">
        <f ca="1">-D65</f>
        <v>-16350</v>
      </c>
      <c r="E66" s="15">
        <f t="shared" ref="E66:O66" ca="1" si="101">-E65</f>
        <v>-19125</v>
      </c>
      <c r="F66" s="15">
        <f t="shared" ca="1" si="101"/>
        <v>25444.500000000029</v>
      </c>
      <c r="G66" s="15">
        <f t="shared" ca="1" si="101"/>
        <v>153868.50720000002</v>
      </c>
      <c r="H66" s="15">
        <f t="shared" ca="1" si="101"/>
        <v>155001.87734400001</v>
      </c>
      <c r="I66" s="15">
        <f t="shared" ca="1" si="101"/>
        <v>156157.91489088006</v>
      </c>
      <c r="J66" s="15">
        <f t="shared" ca="1" si="101"/>
        <v>157337.07318869766</v>
      </c>
      <c r="K66" s="41">
        <f t="shared" ca="1" si="101"/>
        <v>146539.81465247157</v>
      </c>
      <c r="L66" s="15">
        <f t="shared" ca="1" si="101"/>
        <v>147766.61094552098</v>
      </c>
      <c r="M66" s="15">
        <f t="shared" ca="1" si="101"/>
        <v>149017.94316443143</v>
      </c>
      <c r="N66" s="15">
        <f t="shared" ca="1" si="101"/>
        <v>150294.30202772006</v>
      </c>
      <c r="O66" s="15">
        <f t="shared" ca="1" si="101"/>
        <v>151596.18806827444</v>
      </c>
      <c r="P66" s="15">
        <f t="shared" ref="P66" ca="1" si="102">-P65</f>
        <v>113324.11182963994</v>
      </c>
      <c r="Q66" s="15">
        <f t="shared" ref="Q66" ca="1" si="103">-Q65</f>
        <v>114678.59406623273</v>
      </c>
      <c r="R66" s="15">
        <f t="shared" ref="R66" ca="1" si="104">-R65</f>
        <v>116060.16594755741</v>
      </c>
      <c r="S66" s="15">
        <f t="shared" ref="S66" ca="1" si="105">-S65</f>
        <v>117469.36926650853</v>
      </c>
      <c r="T66" s="15">
        <f t="shared" ref="T66" ca="1" si="106">-T65</f>
        <v>118906.75665183873</v>
      </c>
      <c r="U66" s="15">
        <f t="shared" ref="U66" ca="1" si="107">-U65</f>
        <v>120372.89178487551</v>
      </c>
      <c r="V66" s="15">
        <f t="shared" ref="V66" ca="1" si="108">-V65</f>
        <v>121868.34962057299</v>
      </c>
      <c r="W66" s="15">
        <f t="shared" ref="W66" ca="1" si="109">-W65</f>
        <v>123393.71661298446</v>
      </c>
      <c r="X66" s="15">
        <f t="shared" ref="X66" ca="1" si="110">-X65</f>
        <v>124949.59094524416</v>
      </c>
      <c r="Y66" s="15">
        <f t="shared" ref="Y66" ca="1" si="111">-Y65</f>
        <v>126536.58276414902</v>
      </c>
      <c r="Z66" s="15">
        <f t="shared" ref="Z66" ca="1" si="112">-Z65</f>
        <v>128155.31441943199</v>
      </c>
      <c r="AA66" s="15">
        <f t="shared" ref="AA66" ca="1" si="113">-AA65</f>
        <v>129806.42070782065</v>
      </c>
      <c r="AB66" s="15">
        <f t="shared" ref="AB66" ca="1" si="114">-AB65</f>
        <v>131490.54912197709</v>
      </c>
      <c r="AC66" s="15">
        <f t="shared" ref="AC66" ca="1" si="115">-AC65</f>
        <v>133208.36010441661</v>
      </c>
      <c r="AD66" s="15">
        <f t="shared" ref="AD66" ca="1" si="116">-AD65</f>
        <v>134960.52730650496</v>
      </c>
      <c r="AE66" s="15">
        <f t="shared" ref="AE66" ca="1" si="117">-AE65</f>
        <v>136747.73785263507</v>
      </c>
      <c r="AF66" s="15">
        <f t="shared" ref="AF66" ca="1" si="118">-AF65</f>
        <v>138570.69260968774</v>
      </c>
      <c r="AG66" s="15">
        <f t="shared" ref="AG66" ca="1" si="119">-AG65</f>
        <v>140430.10646188149</v>
      </c>
      <c r="AH66" s="15">
        <f t="shared" ref="AH66" ca="1" si="120">-AH65</f>
        <v>142326.70859111912</v>
      </c>
      <c r="AI66" s="15">
        <f t="shared" ref="AI66" ca="1" si="121">-AI65</f>
        <v>144261.24276294152</v>
      </c>
    </row>
    <row r="67" spans="2:35" x14ac:dyDescent="0.35">
      <c r="B67" s="9" t="s">
        <v>39</v>
      </c>
      <c r="C67" s="9"/>
      <c r="D67" s="9">
        <f ca="1">SUM(D64:D66)</f>
        <v>5000</v>
      </c>
      <c r="E67" s="9">
        <f t="shared" ref="E67:O67" ca="1" si="122">SUM(E64:E66)</f>
        <v>5000</v>
      </c>
      <c r="F67" s="9">
        <f t="shared" ca="1" si="122"/>
        <v>5000</v>
      </c>
      <c r="G67" s="9">
        <f t="shared" ca="1" si="122"/>
        <v>5000</v>
      </c>
      <c r="H67" s="9">
        <f t="shared" ca="1" si="122"/>
        <v>5000</v>
      </c>
      <c r="I67" s="9">
        <f t="shared" ca="1" si="122"/>
        <v>5000</v>
      </c>
      <c r="J67" s="9">
        <f t="shared" ca="1" si="122"/>
        <v>5000</v>
      </c>
      <c r="K67" s="43">
        <f t="shared" ca="1" si="122"/>
        <v>5000</v>
      </c>
      <c r="L67" s="9">
        <f t="shared" ca="1" si="122"/>
        <v>5000</v>
      </c>
      <c r="M67" s="9">
        <f t="shared" ca="1" si="122"/>
        <v>5000</v>
      </c>
      <c r="N67" s="9">
        <f t="shared" ca="1" si="122"/>
        <v>5000</v>
      </c>
      <c r="O67" s="9">
        <f t="shared" ca="1" si="122"/>
        <v>5000</v>
      </c>
      <c r="P67" s="9">
        <f t="shared" ref="P67" ca="1" si="123">SUM(P64:P66)</f>
        <v>5000</v>
      </c>
      <c r="Q67" s="9">
        <f t="shared" ref="Q67" ca="1" si="124">SUM(Q64:Q66)</f>
        <v>5000</v>
      </c>
      <c r="R67" s="9">
        <f t="shared" ref="R67" ca="1" si="125">SUM(R64:R66)</f>
        <v>5000</v>
      </c>
      <c r="S67" s="9">
        <f t="shared" ref="S67" ca="1" si="126">SUM(S64:S66)</f>
        <v>5000</v>
      </c>
      <c r="T67" s="9">
        <f t="shared" ref="T67" ca="1" si="127">SUM(T64:T66)</f>
        <v>5000</v>
      </c>
      <c r="U67" s="9">
        <f t="shared" ref="U67" ca="1" si="128">SUM(U64:U66)</f>
        <v>5000</v>
      </c>
      <c r="V67" s="9">
        <f t="shared" ref="V67" ca="1" si="129">SUM(V64:V66)</f>
        <v>5000</v>
      </c>
      <c r="W67" s="9">
        <f t="shared" ref="W67" ca="1" si="130">SUM(W64:W66)</f>
        <v>5000</v>
      </c>
      <c r="X67" s="9">
        <f t="shared" ref="X67" ca="1" si="131">SUM(X64:X66)</f>
        <v>5000</v>
      </c>
      <c r="Y67" s="9">
        <f t="shared" ref="Y67" ca="1" si="132">SUM(Y64:Y66)</f>
        <v>5000</v>
      </c>
      <c r="Z67" s="9">
        <f t="shared" ref="Z67" ca="1" si="133">SUM(Z64:Z66)</f>
        <v>5000</v>
      </c>
      <c r="AA67" s="9">
        <f t="shared" ref="AA67" ca="1" si="134">SUM(AA64:AA66)</f>
        <v>5000</v>
      </c>
      <c r="AB67" s="9">
        <f t="shared" ref="AB67" ca="1" si="135">SUM(AB64:AB66)</f>
        <v>5000</v>
      </c>
      <c r="AC67" s="9">
        <f t="shared" ref="AC67" ca="1" si="136">SUM(AC64:AC66)</f>
        <v>5000</v>
      </c>
      <c r="AD67" s="9">
        <f t="shared" ref="AD67" ca="1" si="137">SUM(AD64:AD66)</f>
        <v>5000</v>
      </c>
      <c r="AE67" s="9">
        <f t="shared" ref="AE67" ca="1" si="138">SUM(AE64:AE66)</f>
        <v>5000</v>
      </c>
      <c r="AF67" s="9">
        <f t="shared" ref="AF67" ca="1" si="139">SUM(AF64:AF66)</f>
        <v>5000</v>
      </c>
      <c r="AG67" s="9">
        <f t="shared" ref="AG67" ca="1" si="140">SUM(AG64:AG66)</f>
        <v>5000</v>
      </c>
      <c r="AH67" s="9">
        <f t="shared" ref="AH67" ca="1" si="141">SUM(AH64:AH66)</f>
        <v>5000</v>
      </c>
      <c r="AI67" s="9">
        <f t="shared" ref="AI67" ca="1" si="142">SUM(AI64:AI66)</f>
        <v>5000</v>
      </c>
    </row>
    <row r="68" spans="2:35" x14ac:dyDescent="0.35">
      <c r="K68" s="33"/>
    </row>
    <row r="69" spans="2:35" x14ac:dyDescent="0.35">
      <c r="B69" s="20" t="s">
        <v>50</v>
      </c>
      <c r="K69" s="33"/>
    </row>
    <row r="70" spans="2:35" x14ac:dyDescent="0.35">
      <c r="B70" t="s">
        <v>37</v>
      </c>
      <c r="D70" s="23">
        <v>120000</v>
      </c>
      <c r="E70" s="23">
        <f ca="1">D76</f>
        <v>140440.5</v>
      </c>
      <c r="F70" s="23">
        <f t="shared" ref="F70:O70" ca="1" si="143">E76</f>
        <v>164352.465</v>
      </c>
      <c r="G70" s="23">
        <f t="shared" ca="1" si="143"/>
        <v>168519.70395</v>
      </c>
      <c r="H70" s="23">
        <f t="shared" ca="1" si="143"/>
        <v>168959.2398525</v>
      </c>
      <c r="I70" s="23">
        <f t="shared" ca="1" si="143"/>
        <v>169377.96072775498</v>
      </c>
      <c r="J70" s="23">
        <f t="shared" ca="1" si="143"/>
        <v>169774.56210286121</v>
      </c>
      <c r="K70" s="44">
        <f t="shared" ca="1" si="143"/>
        <v>170147.68677028609</v>
      </c>
      <c r="L70" s="23">
        <f t="shared" ca="1" si="143"/>
        <v>170855.92293382052</v>
      </c>
      <c r="M70" s="23">
        <f t="shared" ca="1" si="143"/>
        <v>171548.60229346948</v>
      </c>
      <c r="N70" s="23">
        <f t="shared" ca="1" si="143"/>
        <v>172224.52206734061</v>
      </c>
      <c r="O70" s="23">
        <f t="shared" ca="1" si="143"/>
        <v>172882.4286685292</v>
      </c>
      <c r="P70" s="23">
        <f t="shared" ref="P70:AI70" ca="1" si="144">O76</f>
        <v>173521.01588653683</v>
      </c>
      <c r="Q70" s="23">
        <f t="shared" ca="1" si="144"/>
        <v>175326.92300824373</v>
      </c>
      <c r="R70" s="23">
        <f t="shared" ca="1" si="144"/>
        <v>177146.37287650403</v>
      </c>
      <c r="S70" s="23">
        <f t="shared" ca="1" si="144"/>
        <v>178978.95908437241</v>
      </c>
      <c r="T70" s="23">
        <f t="shared" ca="1" si="144"/>
        <v>180824.2467789083</v>
      </c>
      <c r="U70" s="23">
        <f t="shared" ca="1" si="144"/>
        <v>182681.77148272039</v>
      </c>
      <c r="V70" s="23">
        <f t="shared" ca="1" si="144"/>
        <v>184551.03787365573</v>
      </c>
      <c r="W70" s="23">
        <f t="shared" ca="1" si="144"/>
        <v>186431.51852124819</v>
      </c>
      <c r="X70" s="23">
        <f t="shared" ca="1" si="144"/>
        <v>188322.65257849608</v>
      </c>
      <c r="Y70" s="23">
        <f t="shared" ca="1" si="144"/>
        <v>190223.84442749363</v>
      </c>
      <c r="Z70" s="23">
        <f t="shared" ca="1" si="144"/>
        <v>192134.46227739396</v>
      </c>
      <c r="AA70" s="23">
        <f t="shared" ca="1" si="144"/>
        <v>194053.8367131328</v>
      </c>
      <c r="AB70" s="23">
        <f t="shared" ca="1" si="144"/>
        <v>195981.25919329215</v>
      </c>
      <c r="AC70" s="23">
        <f t="shared" ca="1" si="144"/>
        <v>197915.98049543158</v>
      </c>
      <c r="AD70" s="23">
        <f t="shared" ca="1" si="144"/>
        <v>199857.20910716202</v>
      </c>
      <c r="AE70" s="23">
        <f t="shared" ca="1" si="144"/>
        <v>201804.10956118171</v>
      </c>
      <c r="AF70" s="23">
        <f t="shared" ca="1" si="144"/>
        <v>203755.8007124381</v>
      </c>
      <c r="AG70" s="23">
        <f t="shared" ca="1" si="144"/>
        <v>205711.35395552061</v>
      </c>
      <c r="AH70" s="23">
        <f t="shared" ca="1" si="144"/>
        <v>207669.79138032976</v>
      </c>
      <c r="AI70" s="23">
        <f t="shared" ca="1" si="144"/>
        <v>209630.08386400604</v>
      </c>
    </row>
    <row r="71" spans="2:35" x14ac:dyDescent="0.35">
      <c r="B71" t="s">
        <v>66</v>
      </c>
      <c r="D71" s="23">
        <f ca="1">-D66</f>
        <v>16350</v>
      </c>
      <c r="E71" s="23">
        <f t="shared" ref="E71:O71" ca="1" si="145">-E66</f>
        <v>19125</v>
      </c>
      <c r="F71" s="23">
        <f t="shared" ca="1" si="145"/>
        <v>-25444.500000000029</v>
      </c>
      <c r="G71" s="23">
        <f t="shared" ca="1" si="145"/>
        <v>-153868.50720000002</v>
      </c>
      <c r="H71" s="23">
        <f t="shared" ca="1" si="145"/>
        <v>-155001.87734400001</v>
      </c>
      <c r="I71" s="23">
        <f t="shared" ca="1" si="145"/>
        <v>-156157.91489088006</v>
      </c>
      <c r="J71" s="23">
        <f t="shared" ca="1" si="145"/>
        <v>-157337.07318869766</v>
      </c>
      <c r="K71" s="44">
        <f t="shared" ca="1" si="145"/>
        <v>-146539.81465247157</v>
      </c>
      <c r="L71" s="23">
        <f t="shared" ca="1" si="145"/>
        <v>-147766.61094552098</v>
      </c>
      <c r="M71" s="23">
        <f t="shared" ca="1" si="145"/>
        <v>-149017.94316443143</v>
      </c>
      <c r="N71" s="23">
        <f t="shared" ca="1" si="145"/>
        <v>-150294.30202772006</v>
      </c>
      <c r="O71" s="23">
        <f t="shared" ca="1" si="145"/>
        <v>-151596.18806827444</v>
      </c>
      <c r="P71" s="23">
        <f t="shared" ref="P71:AI71" ca="1" si="146">-P66</f>
        <v>-113324.11182963994</v>
      </c>
      <c r="Q71" s="23">
        <f t="shared" ca="1" si="146"/>
        <v>-114678.59406623273</v>
      </c>
      <c r="R71" s="23">
        <f t="shared" ca="1" si="146"/>
        <v>-116060.16594755741</v>
      </c>
      <c r="S71" s="23">
        <f t="shared" ca="1" si="146"/>
        <v>-117469.36926650853</v>
      </c>
      <c r="T71" s="23">
        <f t="shared" ca="1" si="146"/>
        <v>-118906.75665183873</v>
      </c>
      <c r="U71" s="23">
        <f t="shared" ca="1" si="146"/>
        <v>-120372.89178487551</v>
      </c>
      <c r="V71" s="23">
        <f t="shared" ca="1" si="146"/>
        <v>-121868.34962057299</v>
      </c>
      <c r="W71" s="23">
        <f t="shared" ca="1" si="146"/>
        <v>-123393.71661298446</v>
      </c>
      <c r="X71" s="23">
        <f t="shared" ca="1" si="146"/>
        <v>-124949.59094524416</v>
      </c>
      <c r="Y71" s="23">
        <f t="shared" ca="1" si="146"/>
        <v>-126536.58276414902</v>
      </c>
      <c r="Z71" s="23">
        <f t="shared" ca="1" si="146"/>
        <v>-128155.31441943199</v>
      </c>
      <c r="AA71" s="23">
        <f t="shared" ca="1" si="146"/>
        <v>-129806.42070782065</v>
      </c>
      <c r="AB71" s="23">
        <f t="shared" ca="1" si="146"/>
        <v>-131490.54912197709</v>
      </c>
      <c r="AC71" s="23">
        <f t="shared" ca="1" si="146"/>
        <v>-133208.36010441661</v>
      </c>
      <c r="AD71" s="23">
        <f t="shared" ca="1" si="146"/>
        <v>-134960.52730650496</v>
      </c>
      <c r="AE71" s="23">
        <f t="shared" ca="1" si="146"/>
        <v>-136747.73785263507</v>
      </c>
      <c r="AF71" s="23">
        <f t="shared" ca="1" si="146"/>
        <v>-138570.69260968774</v>
      </c>
      <c r="AG71" s="23">
        <f t="shared" ca="1" si="146"/>
        <v>-140430.10646188149</v>
      </c>
      <c r="AH71" s="23">
        <f t="shared" ca="1" si="146"/>
        <v>-142326.70859111912</v>
      </c>
      <c r="AI71" s="23">
        <f t="shared" ca="1" si="146"/>
        <v>-144261.24276294152</v>
      </c>
    </row>
    <row r="72" spans="2:35" x14ac:dyDescent="0.35">
      <c r="B72" t="s">
        <v>48</v>
      </c>
      <c r="D72" s="23">
        <f t="shared" ref="D72:AI72" ca="1" si="147">SUM(D70:D71)*$AP$29</f>
        <v>4090.5</v>
      </c>
      <c r="E72" s="23">
        <f t="shared" ca="1" si="147"/>
        <v>4786.9650000000001</v>
      </c>
      <c r="F72" s="23">
        <f t="shared" ca="1" si="147"/>
        <v>4167.238949999999</v>
      </c>
      <c r="G72" s="23">
        <f t="shared" ca="1" si="147"/>
        <v>439.53590249999917</v>
      </c>
      <c r="H72" s="23">
        <f t="shared" ca="1" si="147"/>
        <v>418.72087525499984</v>
      </c>
      <c r="I72" s="23">
        <f t="shared" ca="1" si="147"/>
        <v>396.6013751062477</v>
      </c>
      <c r="J72" s="23">
        <f t="shared" ca="1" si="147"/>
        <v>373.12466742490648</v>
      </c>
      <c r="K72" s="44">
        <f t="shared" ca="1" si="147"/>
        <v>708.2361635344356</v>
      </c>
      <c r="L72" s="23">
        <f t="shared" ca="1" si="147"/>
        <v>692.67935964898606</v>
      </c>
      <c r="M72" s="23">
        <f t="shared" ca="1" si="147"/>
        <v>675.91977387114139</v>
      </c>
      <c r="N72" s="23">
        <f t="shared" ca="1" si="147"/>
        <v>657.90660118861672</v>
      </c>
      <c r="O72" s="23">
        <f t="shared" ca="1" si="147"/>
        <v>638.58721800764295</v>
      </c>
      <c r="P72" s="23">
        <f t="shared" ca="1" si="147"/>
        <v>1805.9071217069068</v>
      </c>
      <c r="Q72" s="23">
        <f t="shared" ca="1" si="147"/>
        <v>1819.4498682603298</v>
      </c>
      <c r="R72" s="23">
        <f t="shared" ca="1" si="147"/>
        <v>1832.5862078683983</v>
      </c>
      <c r="S72" s="23">
        <f t="shared" ca="1" si="147"/>
        <v>1845.2876945359167</v>
      </c>
      <c r="T72" s="23">
        <f t="shared" ca="1" si="147"/>
        <v>1857.524703812087</v>
      </c>
      <c r="U72" s="23">
        <f t="shared" ca="1" si="147"/>
        <v>1869.2663909353464</v>
      </c>
      <c r="V72" s="23">
        <f t="shared" ca="1" si="147"/>
        <v>1880.4806475924822</v>
      </c>
      <c r="W72" s="23">
        <f t="shared" ca="1" si="147"/>
        <v>1891.1340572479119</v>
      </c>
      <c r="X72" s="23">
        <f t="shared" ca="1" si="147"/>
        <v>1901.1918489975578</v>
      </c>
      <c r="Y72" s="23">
        <f t="shared" ca="1" si="147"/>
        <v>1910.6178499003383</v>
      </c>
      <c r="Z72" s="23">
        <f t="shared" ca="1" si="147"/>
        <v>1919.3744357388591</v>
      </c>
      <c r="AA72" s="23">
        <f t="shared" ca="1" si="147"/>
        <v>1927.4224801593643</v>
      </c>
      <c r="AB72" s="23">
        <f t="shared" ca="1" si="147"/>
        <v>1934.7213021394516</v>
      </c>
      <c r="AC72" s="23">
        <f t="shared" ca="1" si="147"/>
        <v>1941.2286117304488</v>
      </c>
      <c r="AD72" s="23">
        <f t="shared" ca="1" si="147"/>
        <v>1946.900454019712</v>
      </c>
      <c r="AE72" s="23">
        <f t="shared" ca="1" si="147"/>
        <v>1951.6911512563993</v>
      </c>
      <c r="AF72" s="23">
        <f t="shared" ca="1" si="147"/>
        <v>1955.5532430825106</v>
      </c>
      <c r="AG72" s="23">
        <f t="shared" ca="1" si="147"/>
        <v>1958.4374248091735</v>
      </c>
      <c r="AH72" s="23">
        <f t="shared" ca="1" si="147"/>
        <v>1960.2924836763189</v>
      </c>
      <c r="AI72" s="23">
        <f t="shared" ca="1" si="147"/>
        <v>1961.0652330319356</v>
      </c>
    </row>
    <row r="73" spans="2:35" x14ac:dyDescent="0.35">
      <c r="B73" t="s">
        <v>75</v>
      </c>
      <c r="D73" s="32">
        <f t="shared" ref="D73:E73" ca="1" si="148">D60</f>
        <v>0</v>
      </c>
      <c r="E73" s="32">
        <f t="shared" ca="1" si="148"/>
        <v>0</v>
      </c>
      <c r="F73" s="32">
        <f ca="1">F60</f>
        <v>25444.500000000029</v>
      </c>
      <c r="G73" s="32">
        <f t="shared" ref="G73:AI73" ca="1" si="149">G60</f>
        <v>110678.64816586653</v>
      </c>
      <c r="H73" s="32">
        <f t="shared" ca="1" si="149"/>
        <v>126928.46897181323</v>
      </c>
      <c r="I73" s="32">
        <f t="shared" ca="1" si="149"/>
        <v>128084.50651869328</v>
      </c>
      <c r="J73" s="32">
        <f t="shared" ca="1" si="149"/>
        <v>129263.66481651088</v>
      </c>
      <c r="K73" s="44">
        <f t="shared" ca="1" si="149"/>
        <v>118466.40628028479</v>
      </c>
      <c r="L73" s="32">
        <f t="shared" ca="1" si="149"/>
        <v>119693.2025733342</v>
      </c>
      <c r="M73" s="32">
        <f t="shared" ca="1" si="149"/>
        <v>120944.53479224465</v>
      </c>
      <c r="N73" s="32">
        <f t="shared" ca="1" si="149"/>
        <v>122220.89365553328</v>
      </c>
      <c r="O73" s="32">
        <f t="shared" ca="1" si="149"/>
        <v>123522.77969608766</v>
      </c>
      <c r="P73" s="32">
        <f t="shared" ca="1" si="149"/>
        <v>85250.703457453157</v>
      </c>
      <c r="Q73" s="32">
        <f t="shared" ca="1" si="149"/>
        <v>86605.185694045955</v>
      </c>
      <c r="R73" s="32">
        <f t="shared" ca="1" si="149"/>
        <v>87986.757575370633</v>
      </c>
      <c r="S73" s="32">
        <f t="shared" ca="1" si="149"/>
        <v>89395.960894321746</v>
      </c>
      <c r="T73" s="32">
        <f t="shared" ca="1" si="149"/>
        <v>90833.348279651953</v>
      </c>
      <c r="U73" s="32">
        <f t="shared" ca="1" si="149"/>
        <v>92299.483412688729</v>
      </c>
      <c r="V73" s="32">
        <f t="shared" ca="1" si="149"/>
        <v>93794.941248386211</v>
      </c>
      <c r="W73" s="32">
        <f t="shared" ca="1" si="149"/>
        <v>95320.308240797676</v>
      </c>
      <c r="X73" s="32">
        <f t="shared" ca="1" si="149"/>
        <v>96876.182573057376</v>
      </c>
      <c r="Y73" s="32">
        <f t="shared" ca="1" si="149"/>
        <v>98463.174391962239</v>
      </c>
      <c r="Z73" s="32">
        <f t="shared" ca="1" si="149"/>
        <v>100081.90604724521</v>
      </c>
      <c r="AA73" s="32">
        <f t="shared" ca="1" si="149"/>
        <v>101733.01233563387</v>
      </c>
      <c r="AB73" s="32">
        <f t="shared" ca="1" si="149"/>
        <v>103417.14074979031</v>
      </c>
      <c r="AC73" s="32">
        <f t="shared" ca="1" si="149"/>
        <v>105134.95173222983</v>
      </c>
      <c r="AD73" s="32">
        <f t="shared" ca="1" si="149"/>
        <v>106887.11893431818</v>
      </c>
      <c r="AE73" s="32">
        <f t="shared" ca="1" si="149"/>
        <v>108674.32948044829</v>
      </c>
      <c r="AF73" s="32">
        <f t="shared" ca="1" si="149"/>
        <v>110497.28423750096</v>
      </c>
      <c r="AG73" s="32">
        <f t="shared" ca="1" si="149"/>
        <v>112356.69808969471</v>
      </c>
      <c r="AH73" s="32">
        <f t="shared" ca="1" si="149"/>
        <v>114253.30021893235</v>
      </c>
      <c r="AI73" s="32">
        <f t="shared" ca="1" si="149"/>
        <v>116187.83439075474</v>
      </c>
    </row>
    <row r="74" spans="2:35" x14ac:dyDescent="0.35">
      <c r="B74" t="s">
        <v>76</v>
      </c>
      <c r="D74" s="32">
        <f>D58</f>
        <v>0</v>
      </c>
      <c r="E74" s="32">
        <f t="shared" ref="E74:AI74" si="150">E58</f>
        <v>0</v>
      </c>
      <c r="F74" s="32">
        <f t="shared" si="150"/>
        <v>0</v>
      </c>
      <c r="G74" s="32">
        <f t="shared" ca="1" si="150"/>
        <v>43189.8590341335</v>
      </c>
      <c r="H74" s="32">
        <f t="shared" ca="1" si="150"/>
        <v>28073.408372186776</v>
      </c>
      <c r="I74" s="32">
        <f t="shared" ca="1" si="150"/>
        <v>28073.408372186776</v>
      </c>
      <c r="J74" s="32">
        <f t="shared" ca="1" si="150"/>
        <v>28073.408372186776</v>
      </c>
      <c r="K74" s="44">
        <f t="shared" ca="1" si="150"/>
        <v>28073.408372186776</v>
      </c>
      <c r="L74" s="32">
        <f t="shared" ca="1" si="150"/>
        <v>28073.408372186776</v>
      </c>
      <c r="M74" s="32">
        <f t="shared" ca="1" si="150"/>
        <v>28073.408372186776</v>
      </c>
      <c r="N74" s="32">
        <f t="shared" ca="1" si="150"/>
        <v>28073.408372186776</v>
      </c>
      <c r="O74" s="32">
        <f t="shared" ca="1" si="150"/>
        <v>28073.408372186776</v>
      </c>
      <c r="P74" s="32">
        <f t="shared" ca="1" si="150"/>
        <v>28073.408372186776</v>
      </c>
      <c r="Q74" s="32">
        <f t="shared" ca="1" si="150"/>
        <v>28073.408372186776</v>
      </c>
      <c r="R74" s="32">
        <f t="shared" ca="1" si="150"/>
        <v>28073.408372186776</v>
      </c>
      <c r="S74" s="32">
        <f t="shared" ca="1" si="150"/>
        <v>28073.408372186776</v>
      </c>
      <c r="T74" s="32">
        <f t="shared" ca="1" si="150"/>
        <v>28073.408372186776</v>
      </c>
      <c r="U74" s="32">
        <f t="shared" ca="1" si="150"/>
        <v>28073.408372186776</v>
      </c>
      <c r="V74" s="32">
        <f t="shared" ca="1" si="150"/>
        <v>28073.408372186776</v>
      </c>
      <c r="W74" s="32">
        <f t="shared" ca="1" si="150"/>
        <v>28073.408372186776</v>
      </c>
      <c r="X74" s="32">
        <f t="shared" ca="1" si="150"/>
        <v>28073.408372186776</v>
      </c>
      <c r="Y74" s="32">
        <f t="shared" ca="1" si="150"/>
        <v>28073.408372186776</v>
      </c>
      <c r="Z74" s="32">
        <f t="shared" ca="1" si="150"/>
        <v>28073.408372186776</v>
      </c>
      <c r="AA74" s="32">
        <f t="shared" ca="1" si="150"/>
        <v>28073.408372186776</v>
      </c>
      <c r="AB74" s="32">
        <f t="shared" ca="1" si="150"/>
        <v>28073.408372186776</v>
      </c>
      <c r="AC74" s="32">
        <f t="shared" ca="1" si="150"/>
        <v>28073.408372186776</v>
      </c>
      <c r="AD74" s="32">
        <f t="shared" ca="1" si="150"/>
        <v>28073.408372186776</v>
      </c>
      <c r="AE74" s="32">
        <f t="shared" ca="1" si="150"/>
        <v>28073.408372186776</v>
      </c>
      <c r="AF74" s="32">
        <f t="shared" ca="1" si="150"/>
        <v>28073.408372186776</v>
      </c>
      <c r="AG74" s="32">
        <f t="shared" ca="1" si="150"/>
        <v>28073.408372186776</v>
      </c>
      <c r="AH74" s="32">
        <f t="shared" ca="1" si="150"/>
        <v>28073.408372186776</v>
      </c>
      <c r="AI74" s="32">
        <f t="shared" ca="1" si="150"/>
        <v>28073.408372186776</v>
      </c>
    </row>
    <row r="75" spans="2:35" x14ac:dyDescent="0.35">
      <c r="B75" t="s">
        <v>85</v>
      </c>
      <c r="D75" s="32">
        <f t="shared" ref="D75:AH75" ca="1" si="151">-(D61+D83+D92+D99)</f>
        <v>0</v>
      </c>
      <c r="E75" s="32">
        <f t="shared" ca="1" si="151"/>
        <v>0</v>
      </c>
      <c r="F75" s="32">
        <f t="shared" ca="1" si="151"/>
        <v>0</v>
      </c>
      <c r="G75" s="32">
        <f t="shared" ca="1" si="151"/>
        <v>0</v>
      </c>
      <c r="H75" s="32">
        <f t="shared" ca="1" si="151"/>
        <v>0</v>
      </c>
      <c r="I75" s="32">
        <f t="shared" ca="1" si="151"/>
        <v>0</v>
      </c>
      <c r="J75" s="32">
        <f t="shared" ca="1" si="151"/>
        <v>0</v>
      </c>
      <c r="K75" s="44">
        <f t="shared" ca="1" si="151"/>
        <v>0</v>
      </c>
      <c r="L75" s="32">
        <f t="shared" ca="1" si="151"/>
        <v>0</v>
      </c>
      <c r="M75" s="32">
        <f t="shared" ca="1" si="151"/>
        <v>0</v>
      </c>
      <c r="N75" s="32">
        <f t="shared" ca="1" si="151"/>
        <v>0</v>
      </c>
      <c r="O75" s="32">
        <f t="shared" ca="1" si="151"/>
        <v>0</v>
      </c>
      <c r="P75" s="32">
        <f t="shared" ca="1" si="151"/>
        <v>0</v>
      </c>
      <c r="Q75" s="32">
        <f t="shared" ca="1" si="151"/>
        <v>0</v>
      </c>
      <c r="R75" s="32">
        <f t="shared" ca="1" si="151"/>
        <v>0</v>
      </c>
      <c r="S75" s="32">
        <f t="shared" ca="1" si="151"/>
        <v>0</v>
      </c>
      <c r="T75" s="32">
        <f t="shared" ca="1" si="151"/>
        <v>0</v>
      </c>
      <c r="U75" s="32">
        <f t="shared" ca="1" si="151"/>
        <v>0</v>
      </c>
      <c r="V75" s="32">
        <f t="shared" ca="1" si="151"/>
        <v>0</v>
      </c>
      <c r="W75" s="32">
        <f t="shared" ca="1" si="151"/>
        <v>0</v>
      </c>
      <c r="X75" s="32">
        <f t="shared" ca="1" si="151"/>
        <v>0</v>
      </c>
      <c r="Y75" s="32">
        <f t="shared" ca="1" si="151"/>
        <v>0</v>
      </c>
      <c r="Z75" s="32">
        <f t="shared" ca="1" si="151"/>
        <v>0</v>
      </c>
      <c r="AA75" s="32">
        <f t="shared" ca="1" si="151"/>
        <v>0</v>
      </c>
      <c r="AB75" s="32">
        <f t="shared" ca="1" si="151"/>
        <v>0</v>
      </c>
      <c r="AC75" s="32">
        <f t="shared" ca="1" si="151"/>
        <v>0</v>
      </c>
      <c r="AD75" s="32">
        <f t="shared" ca="1" si="151"/>
        <v>0</v>
      </c>
      <c r="AE75" s="32">
        <f t="shared" ca="1" si="151"/>
        <v>0</v>
      </c>
      <c r="AF75" s="32">
        <f t="shared" ca="1" si="151"/>
        <v>0</v>
      </c>
      <c r="AG75" s="32">
        <f t="shared" ca="1" si="151"/>
        <v>0</v>
      </c>
      <c r="AH75" s="32">
        <f t="shared" ca="1" si="151"/>
        <v>0</v>
      </c>
      <c r="AI75" s="32">
        <f ca="1">-(AI61+AI83+AI92+AI99)</f>
        <v>0</v>
      </c>
    </row>
    <row r="76" spans="2:35" x14ac:dyDescent="0.35">
      <c r="B76" s="9" t="s">
        <v>39</v>
      </c>
      <c r="C76" s="9"/>
      <c r="D76" s="13">
        <f ca="1">SUM(D70:D75)</f>
        <v>140440.5</v>
      </c>
      <c r="E76" s="13">
        <f t="shared" ref="E76:AI76" ca="1" si="152">SUM(E70:E75)</f>
        <v>164352.465</v>
      </c>
      <c r="F76" s="13">
        <f t="shared" ca="1" si="152"/>
        <v>168519.70395</v>
      </c>
      <c r="G76" s="13">
        <f t="shared" ca="1" si="152"/>
        <v>168959.2398525</v>
      </c>
      <c r="H76" s="13">
        <f t="shared" ca="1" si="152"/>
        <v>169377.96072775498</v>
      </c>
      <c r="I76" s="13">
        <f t="shared" ca="1" si="152"/>
        <v>169774.56210286121</v>
      </c>
      <c r="J76" s="13">
        <f t="shared" ca="1" si="152"/>
        <v>170147.68677028609</v>
      </c>
      <c r="K76" s="39">
        <f t="shared" ca="1" si="152"/>
        <v>170855.92293382052</v>
      </c>
      <c r="L76" s="13">
        <f t="shared" ca="1" si="152"/>
        <v>171548.60229346948</v>
      </c>
      <c r="M76" s="13">
        <f t="shared" ca="1" si="152"/>
        <v>172224.52206734061</v>
      </c>
      <c r="N76" s="13">
        <f t="shared" ca="1" si="152"/>
        <v>172882.4286685292</v>
      </c>
      <c r="O76" s="13">
        <f t="shared" ca="1" si="152"/>
        <v>173521.01588653683</v>
      </c>
      <c r="P76" s="13">
        <f t="shared" ca="1" si="152"/>
        <v>175326.92300824373</v>
      </c>
      <c r="Q76" s="13">
        <f t="shared" ca="1" si="152"/>
        <v>177146.37287650403</v>
      </c>
      <c r="R76" s="13">
        <f t="shared" ca="1" si="152"/>
        <v>178978.95908437241</v>
      </c>
      <c r="S76" s="13">
        <f t="shared" ca="1" si="152"/>
        <v>180824.2467789083</v>
      </c>
      <c r="T76" s="13">
        <f t="shared" ca="1" si="152"/>
        <v>182681.77148272039</v>
      </c>
      <c r="U76" s="13">
        <f t="shared" ca="1" si="152"/>
        <v>184551.03787365573</v>
      </c>
      <c r="V76" s="13">
        <f t="shared" ca="1" si="152"/>
        <v>186431.51852124819</v>
      </c>
      <c r="W76" s="13">
        <f t="shared" ca="1" si="152"/>
        <v>188322.65257849608</v>
      </c>
      <c r="X76" s="13">
        <f t="shared" ca="1" si="152"/>
        <v>190223.84442749363</v>
      </c>
      <c r="Y76" s="13">
        <f t="shared" ca="1" si="152"/>
        <v>192134.46227739396</v>
      </c>
      <c r="Z76" s="13">
        <f t="shared" ca="1" si="152"/>
        <v>194053.8367131328</v>
      </c>
      <c r="AA76" s="13">
        <f t="shared" ca="1" si="152"/>
        <v>195981.25919329215</v>
      </c>
      <c r="AB76" s="13">
        <f t="shared" ca="1" si="152"/>
        <v>197915.98049543158</v>
      </c>
      <c r="AC76" s="13">
        <f t="shared" ca="1" si="152"/>
        <v>199857.20910716202</v>
      </c>
      <c r="AD76" s="13">
        <f t="shared" ca="1" si="152"/>
        <v>201804.10956118171</v>
      </c>
      <c r="AE76" s="13">
        <f t="shared" ca="1" si="152"/>
        <v>203755.8007124381</v>
      </c>
      <c r="AF76" s="13">
        <f t="shared" ca="1" si="152"/>
        <v>205711.35395552061</v>
      </c>
      <c r="AG76" s="13">
        <f t="shared" ca="1" si="152"/>
        <v>207669.79138032976</v>
      </c>
      <c r="AH76" s="13">
        <f t="shared" ca="1" si="152"/>
        <v>209630.08386400604</v>
      </c>
      <c r="AI76" s="13">
        <f t="shared" ca="1" si="152"/>
        <v>211591.14909703797</v>
      </c>
    </row>
    <row r="77" spans="2:35" x14ac:dyDescent="0.35">
      <c r="B77" s="20"/>
      <c r="C77" s="20"/>
      <c r="D77" s="21"/>
      <c r="E77" s="21"/>
      <c r="F77" s="21"/>
      <c r="G77" s="21"/>
      <c r="H77" s="21"/>
      <c r="I77" s="21"/>
      <c r="J77" s="21"/>
      <c r="K77" s="45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</row>
    <row r="78" spans="2:35" x14ac:dyDescent="0.35">
      <c r="K78" s="33"/>
    </row>
    <row r="79" spans="2:35" x14ac:dyDescent="0.35">
      <c r="B79" s="20" t="s">
        <v>51</v>
      </c>
      <c r="K79" s="33"/>
    </row>
    <row r="80" spans="2:35" x14ac:dyDescent="0.35">
      <c r="B80" t="s">
        <v>37</v>
      </c>
      <c r="D80" s="23">
        <v>120000</v>
      </c>
      <c r="E80" s="23">
        <f ca="1">D84</f>
        <v>129600</v>
      </c>
      <c r="F80" s="23">
        <f t="shared" ref="F80:O80" ca="1" si="153">E84</f>
        <v>139968</v>
      </c>
      <c r="G80" s="23">
        <f t="shared" ca="1" si="153"/>
        <v>112020.05538461535</v>
      </c>
      <c r="H80" s="23">
        <f t="shared" ca="1" si="153"/>
        <v>0</v>
      </c>
      <c r="I80" s="23">
        <f t="shared" ca="1" si="153"/>
        <v>0</v>
      </c>
      <c r="J80" s="23">
        <f t="shared" ca="1" si="153"/>
        <v>0</v>
      </c>
      <c r="K80" s="44">
        <f t="shared" ca="1" si="153"/>
        <v>0</v>
      </c>
      <c r="L80" s="23">
        <f t="shared" ca="1" si="153"/>
        <v>0</v>
      </c>
      <c r="M80" s="23">
        <f t="shared" ca="1" si="153"/>
        <v>0</v>
      </c>
      <c r="N80" s="23">
        <f t="shared" ca="1" si="153"/>
        <v>0</v>
      </c>
      <c r="O80" s="23">
        <f t="shared" ca="1" si="153"/>
        <v>0</v>
      </c>
      <c r="P80" s="23">
        <f t="shared" ref="P80:AI80" ca="1" si="154">O84</f>
        <v>0</v>
      </c>
      <c r="Q80" s="23">
        <f t="shared" ca="1" si="154"/>
        <v>0</v>
      </c>
      <c r="R80" s="23">
        <f t="shared" ca="1" si="154"/>
        <v>0</v>
      </c>
      <c r="S80" s="23">
        <f t="shared" ca="1" si="154"/>
        <v>0</v>
      </c>
      <c r="T80" s="23">
        <f t="shared" ca="1" si="154"/>
        <v>0</v>
      </c>
      <c r="U80" s="23">
        <f t="shared" ca="1" si="154"/>
        <v>0</v>
      </c>
      <c r="V80" s="23">
        <f t="shared" ca="1" si="154"/>
        <v>0</v>
      </c>
      <c r="W80" s="23">
        <f t="shared" ca="1" si="154"/>
        <v>0</v>
      </c>
      <c r="X80" s="23">
        <f t="shared" ca="1" si="154"/>
        <v>0</v>
      </c>
      <c r="Y80" s="23">
        <f t="shared" ca="1" si="154"/>
        <v>0</v>
      </c>
      <c r="Z80" s="23">
        <f t="shared" ca="1" si="154"/>
        <v>0</v>
      </c>
      <c r="AA80" s="23">
        <f t="shared" ca="1" si="154"/>
        <v>0</v>
      </c>
      <c r="AB80" s="23">
        <f t="shared" ca="1" si="154"/>
        <v>0</v>
      </c>
      <c r="AC80" s="23">
        <f t="shared" ca="1" si="154"/>
        <v>0</v>
      </c>
      <c r="AD80" s="23">
        <f t="shared" ca="1" si="154"/>
        <v>0</v>
      </c>
      <c r="AE80" s="23">
        <f t="shared" ca="1" si="154"/>
        <v>0</v>
      </c>
      <c r="AF80" s="23">
        <f t="shared" ca="1" si="154"/>
        <v>0</v>
      </c>
      <c r="AG80" s="23">
        <f t="shared" ca="1" si="154"/>
        <v>0</v>
      </c>
      <c r="AH80" s="23">
        <f t="shared" ca="1" si="154"/>
        <v>0</v>
      </c>
      <c r="AI80" s="23">
        <f t="shared" ca="1" si="154"/>
        <v>0</v>
      </c>
    </row>
    <row r="81" spans="2:35" x14ac:dyDescent="0.35">
      <c r="B81" t="s">
        <v>55</v>
      </c>
      <c r="D81" s="23"/>
      <c r="E81" s="23"/>
      <c r="F81" s="23"/>
      <c r="G81" s="23"/>
      <c r="H81" s="23"/>
      <c r="I81" s="23"/>
      <c r="J81" s="23"/>
      <c r="K81" s="44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</row>
    <row r="82" spans="2:35" x14ac:dyDescent="0.35">
      <c r="B82" t="s">
        <v>48</v>
      </c>
      <c r="D82" s="23">
        <f t="shared" ref="D82:AI82" ca="1" si="155">SUM(D80:D81)*$AP$30</f>
        <v>9600</v>
      </c>
      <c r="E82" s="23">
        <f t="shared" ca="1" si="155"/>
        <v>10368</v>
      </c>
      <c r="F82" s="23">
        <f t="shared" ca="1" si="155"/>
        <v>11197.44</v>
      </c>
      <c r="G82" s="23">
        <f t="shared" ca="1" si="155"/>
        <v>8961.6044307692282</v>
      </c>
      <c r="H82" s="23">
        <f t="shared" ca="1" si="155"/>
        <v>0</v>
      </c>
      <c r="I82" s="23">
        <f t="shared" ca="1" si="155"/>
        <v>0</v>
      </c>
      <c r="J82" s="23">
        <f t="shared" ca="1" si="155"/>
        <v>0</v>
      </c>
      <c r="K82" s="44">
        <f t="shared" ca="1" si="155"/>
        <v>0</v>
      </c>
      <c r="L82" s="23">
        <f t="shared" ca="1" si="155"/>
        <v>0</v>
      </c>
      <c r="M82" s="23">
        <f t="shared" ca="1" si="155"/>
        <v>0</v>
      </c>
      <c r="N82" s="23">
        <f t="shared" ca="1" si="155"/>
        <v>0</v>
      </c>
      <c r="O82" s="23">
        <f t="shared" ca="1" si="155"/>
        <v>0</v>
      </c>
      <c r="P82" s="23">
        <f t="shared" ca="1" si="155"/>
        <v>0</v>
      </c>
      <c r="Q82" s="23">
        <f t="shared" ca="1" si="155"/>
        <v>0</v>
      </c>
      <c r="R82" s="23">
        <f t="shared" ca="1" si="155"/>
        <v>0</v>
      </c>
      <c r="S82" s="23">
        <f t="shared" ca="1" si="155"/>
        <v>0</v>
      </c>
      <c r="T82" s="23">
        <f t="shared" ca="1" si="155"/>
        <v>0</v>
      </c>
      <c r="U82" s="23">
        <f t="shared" ca="1" si="155"/>
        <v>0</v>
      </c>
      <c r="V82" s="23">
        <f t="shared" ca="1" si="155"/>
        <v>0</v>
      </c>
      <c r="W82" s="23">
        <f t="shared" ca="1" si="155"/>
        <v>0</v>
      </c>
      <c r="X82" s="23">
        <f t="shared" ca="1" si="155"/>
        <v>0</v>
      </c>
      <c r="Y82" s="23">
        <f t="shared" ca="1" si="155"/>
        <v>0</v>
      </c>
      <c r="Z82" s="23">
        <f t="shared" ca="1" si="155"/>
        <v>0</v>
      </c>
      <c r="AA82" s="23">
        <f t="shared" ca="1" si="155"/>
        <v>0</v>
      </c>
      <c r="AB82" s="23">
        <f t="shared" ca="1" si="155"/>
        <v>0</v>
      </c>
      <c r="AC82" s="23">
        <f t="shared" ca="1" si="155"/>
        <v>0</v>
      </c>
      <c r="AD82" s="23">
        <f t="shared" ca="1" si="155"/>
        <v>0</v>
      </c>
      <c r="AE82" s="23">
        <f t="shared" ca="1" si="155"/>
        <v>0</v>
      </c>
      <c r="AF82" s="23">
        <f t="shared" ca="1" si="155"/>
        <v>0</v>
      </c>
      <c r="AG82" s="23">
        <f t="shared" ca="1" si="155"/>
        <v>0</v>
      </c>
      <c r="AH82" s="23">
        <f t="shared" ca="1" si="155"/>
        <v>0</v>
      </c>
      <c r="AI82" s="23">
        <f t="shared" ca="1" si="155"/>
        <v>0</v>
      </c>
    </row>
    <row r="83" spans="2:35" x14ac:dyDescent="0.35">
      <c r="B83" s="6" t="s">
        <v>40</v>
      </c>
      <c r="C83" s="6"/>
      <c r="D83" s="24">
        <f t="shared" ref="D83:E83" ca="1" si="156">-MIN(D61,SUM(D80:D82))</f>
        <v>0</v>
      </c>
      <c r="E83" s="24">
        <f t="shared" ca="1" si="156"/>
        <v>0</v>
      </c>
      <c r="F83" s="24">
        <f ca="1">-MIN(F61,SUM(F80:F82))</f>
        <v>-39145.384615384661</v>
      </c>
      <c r="G83" s="24">
        <f t="shared" ref="G83:AI83" ca="1" si="157">-MIN(G61,SUM(G80:G82))</f>
        <v>-120981.65981538457</v>
      </c>
      <c r="H83" s="24">
        <f t="shared" ca="1" si="157"/>
        <v>0</v>
      </c>
      <c r="I83" s="24">
        <f t="shared" ca="1" si="157"/>
        <v>0</v>
      </c>
      <c r="J83" s="24">
        <f t="shared" ca="1" si="157"/>
        <v>0</v>
      </c>
      <c r="K83" s="48">
        <f t="shared" ca="1" si="157"/>
        <v>0</v>
      </c>
      <c r="L83" s="24">
        <f t="shared" ca="1" si="157"/>
        <v>0</v>
      </c>
      <c r="M83" s="24">
        <f t="shared" ca="1" si="157"/>
        <v>0</v>
      </c>
      <c r="N83" s="24">
        <f t="shared" ca="1" si="157"/>
        <v>0</v>
      </c>
      <c r="O83" s="24">
        <f t="shared" ca="1" si="157"/>
        <v>0</v>
      </c>
      <c r="P83" s="24">
        <f t="shared" ca="1" si="157"/>
        <v>0</v>
      </c>
      <c r="Q83" s="24">
        <f t="shared" ca="1" si="157"/>
        <v>0</v>
      </c>
      <c r="R83" s="24">
        <f t="shared" ca="1" si="157"/>
        <v>0</v>
      </c>
      <c r="S83" s="24">
        <f t="shared" ca="1" si="157"/>
        <v>0</v>
      </c>
      <c r="T83" s="24">
        <f t="shared" ca="1" si="157"/>
        <v>0</v>
      </c>
      <c r="U83" s="24">
        <f t="shared" ca="1" si="157"/>
        <v>0</v>
      </c>
      <c r="V83" s="24">
        <f t="shared" ca="1" si="157"/>
        <v>0</v>
      </c>
      <c r="W83" s="24">
        <f t="shared" ca="1" si="157"/>
        <v>0</v>
      </c>
      <c r="X83" s="24">
        <f t="shared" ca="1" si="157"/>
        <v>0</v>
      </c>
      <c r="Y83" s="24">
        <f t="shared" ca="1" si="157"/>
        <v>0</v>
      </c>
      <c r="Z83" s="24">
        <f t="shared" ca="1" si="157"/>
        <v>0</v>
      </c>
      <c r="AA83" s="24">
        <f t="shared" ca="1" si="157"/>
        <v>0</v>
      </c>
      <c r="AB83" s="24">
        <f t="shared" ca="1" si="157"/>
        <v>0</v>
      </c>
      <c r="AC83" s="24">
        <f t="shared" ca="1" si="157"/>
        <v>0</v>
      </c>
      <c r="AD83" s="24">
        <f t="shared" ca="1" si="157"/>
        <v>0</v>
      </c>
      <c r="AE83" s="24">
        <f t="shared" ca="1" si="157"/>
        <v>0</v>
      </c>
      <c r="AF83" s="24">
        <f t="shared" ca="1" si="157"/>
        <v>0</v>
      </c>
      <c r="AG83" s="24">
        <f t="shared" ca="1" si="157"/>
        <v>0</v>
      </c>
      <c r="AH83" s="24">
        <f t="shared" ca="1" si="157"/>
        <v>0</v>
      </c>
      <c r="AI83" s="24">
        <f t="shared" ca="1" si="157"/>
        <v>0</v>
      </c>
    </row>
    <row r="84" spans="2:35" x14ac:dyDescent="0.35">
      <c r="B84" s="20" t="s">
        <v>39</v>
      </c>
      <c r="C84" s="20"/>
      <c r="D84" s="21">
        <f ca="1">SUM(D80:D83)</f>
        <v>129600</v>
      </c>
      <c r="E84" s="21">
        <f t="shared" ref="E84" ca="1" si="158">SUM(E80:E83)</f>
        <v>139968</v>
      </c>
      <c r="F84" s="21">
        <f t="shared" ref="F84" ca="1" si="159">SUM(F80:F83)</f>
        <v>112020.05538461535</v>
      </c>
      <c r="G84" s="21">
        <f t="shared" ref="G84" ca="1" si="160">SUM(G80:G83)</f>
        <v>0</v>
      </c>
      <c r="H84" s="21">
        <f t="shared" ref="H84" ca="1" si="161">SUM(H80:H83)</f>
        <v>0</v>
      </c>
      <c r="I84" s="21">
        <f t="shared" ref="I84" ca="1" si="162">SUM(I80:I83)</f>
        <v>0</v>
      </c>
      <c r="J84" s="21">
        <f t="shared" ref="J84" ca="1" si="163">SUM(J80:J83)</f>
        <v>0</v>
      </c>
      <c r="K84" s="45">
        <f t="shared" ref="K84" ca="1" si="164">SUM(K80:K83)</f>
        <v>0</v>
      </c>
      <c r="L84" s="21">
        <f t="shared" ref="L84" ca="1" si="165">SUM(L80:L83)</f>
        <v>0</v>
      </c>
      <c r="M84" s="21">
        <f t="shared" ref="M84" ca="1" si="166">SUM(M80:M83)</f>
        <v>0</v>
      </c>
      <c r="N84" s="21">
        <f t="shared" ref="N84" ca="1" si="167">SUM(N80:N83)</f>
        <v>0</v>
      </c>
      <c r="O84" s="21">
        <f t="shared" ref="O84" ca="1" si="168">SUM(O80:O83)</f>
        <v>0</v>
      </c>
      <c r="P84" s="21">
        <f t="shared" ref="P84" ca="1" si="169">SUM(P80:P83)</f>
        <v>0</v>
      </c>
      <c r="Q84" s="21">
        <f t="shared" ref="Q84" ca="1" si="170">SUM(Q80:Q83)</f>
        <v>0</v>
      </c>
      <c r="R84" s="21">
        <f t="shared" ref="R84" ca="1" si="171">SUM(R80:R83)</f>
        <v>0</v>
      </c>
      <c r="S84" s="21">
        <f t="shared" ref="S84" ca="1" si="172">SUM(S80:S83)</f>
        <v>0</v>
      </c>
      <c r="T84" s="21">
        <f t="shared" ref="T84" ca="1" si="173">SUM(T80:T83)</f>
        <v>0</v>
      </c>
      <c r="U84" s="21">
        <f t="shared" ref="U84" ca="1" si="174">SUM(U80:U83)</f>
        <v>0</v>
      </c>
      <c r="V84" s="21">
        <f t="shared" ref="V84" ca="1" si="175">SUM(V80:V83)</f>
        <v>0</v>
      </c>
      <c r="W84" s="21">
        <f t="shared" ref="W84" ca="1" si="176">SUM(W80:W83)</f>
        <v>0</v>
      </c>
      <c r="X84" s="21">
        <f t="shared" ref="X84" ca="1" si="177">SUM(X80:X83)</f>
        <v>0</v>
      </c>
      <c r="Y84" s="21">
        <f t="shared" ref="Y84" ca="1" si="178">SUM(Y80:Y83)</f>
        <v>0</v>
      </c>
      <c r="Z84" s="21">
        <f t="shared" ref="Z84" ca="1" si="179">SUM(Z80:Z83)</f>
        <v>0</v>
      </c>
      <c r="AA84" s="21">
        <f t="shared" ref="AA84" ca="1" si="180">SUM(AA80:AA83)</f>
        <v>0</v>
      </c>
      <c r="AB84" s="21">
        <f t="shared" ref="AB84" ca="1" si="181">SUM(AB80:AB83)</f>
        <v>0</v>
      </c>
      <c r="AC84" s="21">
        <f t="shared" ref="AC84" ca="1" si="182">SUM(AC80:AC83)</f>
        <v>0</v>
      </c>
      <c r="AD84" s="21">
        <f t="shared" ref="AD84" ca="1" si="183">SUM(AD80:AD83)</f>
        <v>0</v>
      </c>
      <c r="AE84" s="21">
        <f t="shared" ref="AE84" ca="1" si="184">SUM(AE80:AE83)</f>
        <v>0</v>
      </c>
      <c r="AF84" s="21">
        <f t="shared" ref="AF84" ca="1" si="185">SUM(AF80:AF83)</f>
        <v>0</v>
      </c>
      <c r="AG84" s="21">
        <f t="shared" ref="AG84" ca="1" si="186">SUM(AG80:AG83)</f>
        <v>0</v>
      </c>
      <c r="AH84" s="21">
        <f t="shared" ref="AH84" ca="1" si="187">SUM(AH80:AH83)</f>
        <v>0</v>
      </c>
      <c r="AI84" s="21">
        <f t="shared" ref="AI84" ca="1" si="188">SUM(AI80:AI83)</f>
        <v>0</v>
      </c>
    </row>
    <row r="85" spans="2:35" x14ac:dyDescent="0.35">
      <c r="K85" s="33"/>
    </row>
    <row r="86" spans="2:35" x14ac:dyDescent="0.35">
      <c r="K86" s="33"/>
    </row>
    <row r="87" spans="2:35" x14ac:dyDescent="0.35">
      <c r="B87" s="20" t="s">
        <v>41</v>
      </c>
      <c r="K87" s="33"/>
    </row>
    <row r="88" spans="2:35" x14ac:dyDescent="0.35">
      <c r="B88" s="4" t="s">
        <v>52</v>
      </c>
      <c r="K88" s="33"/>
    </row>
    <row r="89" spans="2:35" x14ac:dyDescent="0.35">
      <c r="B89" s="4" t="s">
        <v>37</v>
      </c>
      <c r="D89" s="12">
        <f>339436+153850</f>
        <v>493286</v>
      </c>
      <c r="E89" s="12">
        <f ca="1">D93</f>
        <v>508084.58</v>
      </c>
      <c r="F89" s="12">
        <f t="shared" ref="F89:O89" ca="1" si="189">E93</f>
        <v>523327.11739999999</v>
      </c>
      <c r="G89" s="12">
        <f t="shared" ca="1" si="189"/>
        <v>539026.93092199997</v>
      </c>
      <c r="H89" s="12">
        <f t="shared" ca="1" si="189"/>
        <v>505904.55533294217</v>
      </c>
      <c r="I89" s="12">
        <f t="shared" ca="1" si="189"/>
        <v>325807.12434398697</v>
      </c>
      <c r="J89" s="12">
        <f t="shared" ca="1" si="189"/>
        <v>138528.2511224708</v>
      </c>
      <c r="K89" s="36">
        <f t="shared" ca="1" si="189"/>
        <v>0</v>
      </c>
      <c r="L89" s="12">
        <f t="shared" ca="1" si="189"/>
        <v>0</v>
      </c>
      <c r="M89" s="12">
        <f t="shared" ca="1" si="189"/>
        <v>0</v>
      </c>
      <c r="N89" s="12">
        <f t="shared" ca="1" si="189"/>
        <v>0</v>
      </c>
      <c r="O89" s="12">
        <f t="shared" ca="1" si="189"/>
        <v>0</v>
      </c>
      <c r="P89" s="12">
        <f t="shared" ref="P89:AI89" ca="1" si="190">O93</f>
        <v>0</v>
      </c>
      <c r="Q89" s="12">
        <f t="shared" ca="1" si="190"/>
        <v>0</v>
      </c>
      <c r="R89" s="12">
        <f t="shared" ca="1" si="190"/>
        <v>0</v>
      </c>
      <c r="S89" s="12">
        <f t="shared" ca="1" si="190"/>
        <v>0</v>
      </c>
      <c r="T89" s="12">
        <f t="shared" ca="1" si="190"/>
        <v>0</v>
      </c>
      <c r="U89" s="12">
        <f t="shared" ca="1" si="190"/>
        <v>0</v>
      </c>
      <c r="V89" s="12">
        <f t="shared" ca="1" si="190"/>
        <v>0</v>
      </c>
      <c r="W89" s="12">
        <f t="shared" ca="1" si="190"/>
        <v>0</v>
      </c>
      <c r="X89" s="12">
        <f t="shared" ca="1" si="190"/>
        <v>0</v>
      </c>
      <c r="Y89" s="12">
        <f t="shared" ca="1" si="190"/>
        <v>0</v>
      </c>
      <c r="Z89" s="12">
        <f t="shared" ca="1" si="190"/>
        <v>0</v>
      </c>
      <c r="AA89" s="12">
        <f t="shared" ca="1" si="190"/>
        <v>0</v>
      </c>
      <c r="AB89" s="12">
        <f t="shared" ca="1" si="190"/>
        <v>0</v>
      </c>
      <c r="AC89" s="12">
        <f t="shared" ca="1" si="190"/>
        <v>0</v>
      </c>
      <c r="AD89" s="12">
        <f t="shared" ca="1" si="190"/>
        <v>0</v>
      </c>
      <c r="AE89" s="12">
        <f t="shared" ca="1" si="190"/>
        <v>0</v>
      </c>
      <c r="AF89" s="12">
        <f t="shared" ca="1" si="190"/>
        <v>0</v>
      </c>
      <c r="AG89" s="12">
        <f t="shared" ca="1" si="190"/>
        <v>0</v>
      </c>
      <c r="AH89" s="12">
        <f t="shared" ca="1" si="190"/>
        <v>0</v>
      </c>
      <c r="AI89" s="12">
        <f t="shared" ca="1" si="190"/>
        <v>0</v>
      </c>
    </row>
    <row r="90" spans="2:35" x14ac:dyDescent="0.35">
      <c r="B90" s="4" t="s">
        <v>43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36">
        <v>0</v>
      </c>
      <c r="L90" s="12">
        <v>0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0</v>
      </c>
      <c r="AG90" s="12">
        <v>0</v>
      </c>
      <c r="AH90" s="12">
        <v>0</v>
      </c>
      <c r="AI90" s="12">
        <v>0</v>
      </c>
    </row>
    <row r="91" spans="2:35" x14ac:dyDescent="0.35">
      <c r="B91" s="4" t="s">
        <v>45</v>
      </c>
      <c r="D91" s="12">
        <f t="shared" ref="D91:AI91" ca="1" si="191">SUM(D89:D90)*$AP$31</f>
        <v>14798.58</v>
      </c>
      <c r="E91" s="12">
        <f t="shared" ca="1" si="191"/>
        <v>15242.537399999999</v>
      </c>
      <c r="F91" s="12">
        <f t="shared" ca="1" si="191"/>
        <v>15699.813521999999</v>
      </c>
      <c r="G91" s="12">
        <f t="shared" ca="1" si="191"/>
        <v>16170.807927659998</v>
      </c>
      <c r="H91" s="12">
        <f t="shared" ca="1" si="191"/>
        <v>15177.136659988264</v>
      </c>
      <c r="I91" s="12">
        <f t="shared" ca="1" si="191"/>
        <v>9774.2137303196087</v>
      </c>
      <c r="J91" s="12">
        <f t="shared" ca="1" si="191"/>
        <v>4155.847533674124</v>
      </c>
      <c r="K91" s="36">
        <f t="shared" ca="1" si="191"/>
        <v>0</v>
      </c>
      <c r="L91" s="12">
        <f t="shared" ca="1" si="191"/>
        <v>0</v>
      </c>
      <c r="M91" s="12">
        <f t="shared" ca="1" si="191"/>
        <v>0</v>
      </c>
      <c r="N91" s="12">
        <f t="shared" ca="1" si="191"/>
        <v>0</v>
      </c>
      <c r="O91" s="12">
        <f t="shared" ca="1" si="191"/>
        <v>0</v>
      </c>
      <c r="P91" s="12">
        <f t="shared" ca="1" si="191"/>
        <v>0</v>
      </c>
      <c r="Q91" s="12">
        <f t="shared" ca="1" si="191"/>
        <v>0</v>
      </c>
      <c r="R91" s="12">
        <f t="shared" ca="1" si="191"/>
        <v>0</v>
      </c>
      <c r="S91" s="12">
        <f t="shared" ca="1" si="191"/>
        <v>0</v>
      </c>
      <c r="T91" s="12">
        <f t="shared" ca="1" si="191"/>
        <v>0</v>
      </c>
      <c r="U91" s="12">
        <f t="shared" ca="1" si="191"/>
        <v>0</v>
      </c>
      <c r="V91" s="12">
        <f t="shared" ca="1" si="191"/>
        <v>0</v>
      </c>
      <c r="W91" s="12">
        <f t="shared" ca="1" si="191"/>
        <v>0</v>
      </c>
      <c r="X91" s="12">
        <f t="shared" ca="1" si="191"/>
        <v>0</v>
      </c>
      <c r="Y91" s="12">
        <f t="shared" ca="1" si="191"/>
        <v>0</v>
      </c>
      <c r="Z91" s="12">
        <f t="shared" ca="1" si="191"/>
        <v>0</v>
      </c>
      <c r="AA91" s="12">
        <f t="shared" ca="1" si="191"/>
        <v>0</v>
      </c>
      <c r="AB91" s="12">
        <f t="shared" ca="1" si="191"/>
        <v>0</v>
      </c>
      <c r="AC91" s="12">
        <f t="shared" ca="1" si="191"/>
        <v>0</v>
      </c>
      <c r="AD91" s="12">
        <f t="shared" ca="1" si="191"/>
        <v>0</v>
      </c>
      <c r="AE91" s="12">
        <f t="shared" ca="1" si="191"/>
        <v>0</v>
      </c>
      <c r="AF91" s="12">
        <f t="shared" ca="1" si="191"/>
        <v>0</v>
      </c>
      <c r="AG91" s="12">
        <f t="shared" ca="1" si="191"/>
        <v>0</v>
      </c>
      <c r="AH91" s="12">
        <f t="shared" ca="1" si="191"/>
        <v>0</v>
      </c>
      <c r="AI91" s="12">
        <f t="shared" ca="1" si="191"/>
        <v>0</v>
      </c>
    </row>
    <row r="92" spans="2:35" x14ac:dyDescent="0.35">
      <c r="B92" s="4" t="s">
        <v>44</v>
      </c>
      <c r="D92" s="12">
        <f t="shared" ref="D92:F92" ca="1" si="192">-MIN(SUM(D89:D91),SUM(D61+D83))</f>
        <v>0</v>
      </c>
      <c r="E92" s="12">
        <f t="shared" ca="1" si="192"/>
        <v>0</v>
      </c>
      <c r="F92" s="12">
        <f t="shared" ca="1" si="192"/>
        <v>0</v>
      </c>
      <c r="G92" s="12">
        <f ca="1">-MIN(SUM(G89:G91),SUM(G61+G83))</f>
        <v>-49293.183516717778</v>
      </c>
      <c r="H92" s="12">
        <f t="shared" ref="H92:AI92" ca="1" si="193">-MIN(SUM(H89:H91),SUM(H61+H83))</f>
        <v>-195274.56764894343</v>
      </c>
      <c r="I92" s="12">
        <f t="shared" ca="1" si="193"/>
        <v>-197053.08695183581</v>
      </c>
      <c r="J92" s="12">
        <f t="shared" ca="1" si="193"/>
        <v>-142684.09865614492</v>
      </c>
      <c r="K92" s="36">
        <f t="shared" ca="1" si="193"/>
        <v>0</v>
      </c>
      <c r="L92" s="12">
        <f t="shared" ca="1" si="193"/>
        <v>0</v>
      </c>
      <c r="M92" s="12">
        <f t="shared" ca="1" si="193"/>
        <v>0</v>
      </c>
      <c r="N92" s="12">
        <f t="shared" ca="1" si="193"/>
        <v>0</v>
      </c>
      <c r="O92" s="12">
        <f t="shared" ca="1" si="193"/>
        <v>0</v>
      </c>
      <c r="P92" s="12">
        <f t="shared" ca="1" si="193"/>
        <v>0</v>
      </c>
      <c r="Q92" s="12">
        <f t="shared" ca="1" si="193"/>
        <v>0</v>
      </c>
      <c r="R92" s="12">
        <f t="shared" ca="1" si="193"/>
        <v>0</v>
      </c>
      <c r="S92" s="12">
        <f t="shared" ca="1" si="193"/>
        <v>0</v>
      </c>
      <c r="T92" s="12">
        <f t="shared" ca="1" si="193"/>
        <v>0</v>
      </c>
      <c r="U92" s="12">
        <f t="shared" ca="1" si="193"/>
        <v>0</v>
      </c>
      <c r="V92" s="12">
        <f t="shared" ca="1" si="193"/>
        <v>0</v>
      </c>
      <c r="W92" s="12">
        <f t="shared" ca="1" si="193"/>
        <v>0</v>
      </c>
      <c r="X92" s="12">
        <f t="shared" ca="1" si="193"/>
        <v>0</v>
      </c>
      <c r="Y92" s="12">
        <f t="shared" ca="1" si="193"/>
        <v>0</v>
      </c>
      <c r="Z92" s="12">
        <f t="shared" ca="1" si="193"/>
        <v>0</v>
      </c>
      <c r="AA92" s="12">
        <f t="shared" ca="1" si="193"/>
        <v>0</v>
      </c>
      <c r="AB92" s="12">
        <f t="shared" ca="1" si="193"/>
        <v>0</v>
      </c>
      <c r="AC92" s="12">
        <f t="shared" ca="1" si="193"/>
        <v>0</v>
      </c>
      <c r="AD92" s="12">
        <f t="shared" ca="1" si="193"/>
        <v>0</v>
      </c>
      <c r="AE92" s="12">
        <f t="shared" ca="1" si="193"/>
        <v>0</v>
      </c>
      <c r="AF92" s="12">
        <f t="shared" ca="1" si="193"/>
        <v>0</v>
      </c>
      <c r="AG92" s="12">
        <f t="shared" ca="1" si="193"/>
        <v>0</v>
      </c>
      <c r="AH92" s="12">
        <f t="shared" ca="1" si="193"/>
        <v>0</v>
      </c>
      <c r="AI92" s="12">
        <f t="shared" ca="1" si="193"/>
        <v>0</v>
      </c>
    </row>
    <row r="93" spans="2:35" x14ac:dyDescent="0.35">
      <c r="B93" s="22" t="s">
        <v>39</v>
      </c>
      <c r="C93" s="9"/>
      <c r="D93" s="13">
        <f ca="1">SUM(D89:D92)</f>
        <v>508084.58</v>
      </c>
      <c r="E93" s="13">
        <f ca="1">SUM(E89:E92)</f>
        <v>523327.11739999999</v>
      </c>
      <c r="F93" s="13">
        <f t="shared" ref="F93:O93" ca="1" si="194">SUM(F89:F92)</f>
        <v>539026.93092199997</v>
      </c>
      <c r="G93" s="13">
        <f t="shared" ca="1" si="194"/>
        <v>505904.55533294217</v>
      </c>
      <c r="H93" s="13">
        <f t="shared" ca="1" si="194"/>
        <v>325807.12434398697</v>
      </c>
      <c r="I93" s="13">
        <f t="shared" ca="1" si="194"/>
        <v>138528.2511224708</v>
      </c>
      <c r="J93" s="13">
        <f t="shared" ca="1" si="194"/>
        <v>0</v>
      </c>
      <c r="K93" s="39">
        <f t="shared" ca="1" si="194"/>
        <v>0</v>
      </c>
      <c r="L93" s="13">
        <f t="shared" ca="1" si="194"/>
        <v>0</v>
      </c>
      <c r="M93" s="13">
        <f t="shared" ca="1" si="194"/>
        <v>0</v>
      </c>
      <c r="N93" s="13">
        <f t="shared" ca="1" si="194"/>
        <v>0</v>
      </c>
      <c r="O93" s="13">
        <f t="shared" ca="1" si="194"/>
        <v>0</v>
      </c>
      <c r="P93" s="13">
        <f t="shared" ref="P93" ca="1" si="195">SUM(P89:P92)</f>
        <v>0</v>
      </c>
      <c r="Q93" s="13">
        <f t="shared" ref="Q93" ca="1" si="196">SUM(Q89:Q92)</f>
        <v>0</v>
      </c>
      <c r="R93" s="13">
        <f t="shared" ref="R93" ca="1" si="197">SUM(R89:R92)</f>
        <v>0</v>
      </c>
      <c r="S93" s="13">
        <f t="shared" ref="S93" ca="1" si="198">SUM(S89:S92)</f>
        <v>0</v>
      </c>
      <c r="T93" s="13">
        <f t="shared" ref="T93" ca="1" si="199">SUM(T89:T92)</f>
        <v>0</v>
      </c>
      <c r="U93" s="13">
        <f t="shared" ref="U93" ca="1" si="200">SUM(U89:U92)</f>
        <v>0</v>
      </c>
      <c r="V93" s="13">
        <f t="shared" ref="V93" ca="1" si="201">SUM(V89:V92)</f>
        <v>0</v>
      </c>
      <c r="W93" s="13">
        <f t="shared" ref="W93" ca="1" si="202">SUM(W89:W92)</f>
        <v>0</v>
      </c>
      <c r="X93" s="13">
        <f t="shared" ref="X93" ca="1" si="203">SUM(X89:X92)</f>
        <v>0</v>
      </c>
      <c r="Y93" s="13">
        <f t="shared" ref="Y93" ca="1" si="204">SUM(Y89:Y92)</f>
        <v>0</v>
      </c>
      <c r="Z93" s="13">
        <f t="shared" ref="Z93" ca="1" si="205">SUM(Z89:Z92)</f>
        <v>0</v>
      </c>
      <c r="AA93" s="13">
        <f t="shared" ref="AA93" ca="1" si="206">SUM(AA89:AA92)</f>
        <v>0</v>
      </c>
      <c r="AB93" s="13">
        <f t="shared" ref="AB93" ca="1" si="207">SUM(AB89:AB92)</f>
        <v>0</v>
      </c>
      <c r="AC93" s="13">
        <f t="shared" ref="AC93" ca="1" si="208">SUM(AC89:AC92)</f>
        <v>0</v>
      </c>
      <c r="AD93" s="13">
        <f t="shared" ref="AD93" ca="1" si="209">SUM(AD89:AD92)</f>
        <v>0</v>
      </c>
      <c r="AE93" s="13">
        <f t="shared" ref="AE93" ca="1" si="210">SUM(AE89:AE92)</f>
        <v>0</v>
      </c>
      <c r="AF93" s="13">
        <f t="shared" ref="AF93" ca="1" si="211">SUM(AF89:AF92)</f>
        <v>0</v>
      </c>
      <c r="AG93" s="13">
        <f t="shared" ref="AG93" ca="1" si="212">SUM(AG89:AG92)</f>
        <v>0</v>
      </c>
      <c r="AH93" s="13">
        <f t="shared" ref="AH93" ca="1" si="213">SUM(AH89:AH92)</f>
        <v>0</v>
      </c>
      <c r="AI93" s="13">
        <f t="shared" ref="AI93" ca="1" si="214">SUM(AI89:AI92)</f>
        <v>0</v>
      </c>
    </row>
    <row r="94" spans="2:35" x14ac:dyDescent="0.35">
      <c r="K94" s="33"/>
    </row>
    <row r="95" spans="2:35" x14ac:dyDescent="0.35">
      <c r="B95" s="4" t="s">
        <v>53</v>
      </c>
      <c r="K95" s="33"/>
    </row>
    <row r="96" spans="2:35" x14ac:dyDescent="0.35">
      <c r="B96" s="4" t="s">
        <v>37</v>
      </c>
      <c r="D96" s="12">
        <f>834679+658184</f>
        <v>1492863</v>
      </c>
      <c r="E96" s="12">
        <f ca="1">D100</f>
        <v>1582434.78</v>
      </c>
      <c r="F96" s="12">
        <f t="shared" ref="F96:O96" ca="1" si="215">E100</f>
        <v>1677380.8668</v>
      </c>
      <c r="G96" s="12">
        <f t="shared" ca="1" si="215"/>
        <v>1778023.718808</v>
      </c>
      <c r="H96" s="12">
        <f t="shared" ca="1" si="215"/>
        <v>1884705.1419364801</v>
      </c>
      <c r="I96" s="12">
        <f t="shared" ca="1" si="215"/>
        <v>1997787.4504526688</v>
      </c>
      <c r="J96" s="12">
        <f t="shared" ca="1" si="215"/>
        <v>2117654.6974798287</v>
      </c>
      <c r="K96" s="36">
        <f t="shared" ca="1" si="215"/>
        <v>2188530.9013439775</v>
      </c>
      <c r="L96" s="12">
        <f t="shared" ca="1" si="215"/>
        <v>2137586.7457626397</v>
      </c>
      <c r="M96" s="12">
        <f t="shared" ca="1" si="215"/>
        <v>2081698.5619340376</v>
      </c>
      <c r="N96" s="12">
        <f t="shared" ca="1" si="215"/>
        <v>2020531.9605850882</v>
      </c>
      <c r="O96" s="12">
        <f t="shared" ca="1" si="215"/>
        <v>1953731.7341347577</v>
      </c>
      <c r="P96" s="12">
        <f t="shared" ref="P96:AI96" ca="1" si="216">O100</f>
        <v>1880920.5924965544</v>
      </c>
      <c r="Q96" s="12">
        <f t="shared" ca="1" si="216"/>
        <v>1862620.8996502659</v>
      </c>
      <c r="R96" s="12">
        <f t="shared" ca="1" si="216"/>
        <v>1841139.4064076727</v>
      </c>
      <c r="S96" s="12">
        <f t="shared" ca="1" si="216"/>
        <v>1816243.5283684859</v>
      </c>
      <c r="T96" s="12">
        <f t="shared" ca="1" si="216"/>
        <v>1787685.8925408693</v>
      </c>
      <c r="U96" s="12">
        <f t="shared" ca="1" si="216"/>
        <v>1755203.4333553952</v>
      </c>
      <c r="V96" s="12">
        <f t="shared" ca="1" si="216"/>
        <v>1718516.4341064286</v>
      </c>
      <c r="W96" s="12">
        <f t="shared" ca="1" si="216"/>
        <v>1677327.5105399126</v>
      </c>
      <c r="X96" s="12">
        <f t="shared" ca="1" si="216"/>
        <v>1631320.5331095417</v>
      </c>
      <c r="Y96" s="12">
        <f t="shared" ca="1" si="216"/>
        <v>1580159.4842144875</v>
      </c>
      <c r="Z96" s="12">
        <f t="shared" ca="1" si="216"/>
        <v>1523487.2465104917</v>
      </c>
      <c r="AA96" s="12">
        <f t="shared" ca="1" si="216"/>
        <v>1460924.3181515131</v>
      </c>
      <c r="AB96" s="12">
        <f t="shared" ca="1" si="216"/>
        <v>1392067.450570398</v>
      </c>
      <c r="AC96" s="12">
        <f t="shared" ca="1" si="216"/>
        <v>1316488.2041434059</v>
      </c>
      <c r="AD96" s="12">
        <f t="shared" ca="1" si="216"/>
        <v>1233731.4168039644</v>
      </c>
      <c r="AE96" s="12">
        <f t="shared" ca="1" si="216"/>
        <v>1143313.5803747897</v>
      </c>
      <c r="AF96" s="12">
        <f t="shared" ca="1" si="216"/>
        <v>1044721.1190735104</v>
      </c>
      <c r="AG96" s="12">
        <f t="shared" ca="1" si="216"/>
        <v>937408.56431407342</v>
      </c>
      <c r="AH96" s="12">
        <f t="shared" ca="1" si="216"/>
        <v>820796.61957338755</v>
      </c>
      <c r="AI96" s="12">
        <f t="shared" ca="1" si="216"/>
        <v>694270.10871866415</v>
      </c>
    </row>
    <row r="97" spans="2:35" x14ac:dyDescent="0.35">
      <c r="B97" s="4" t="s">
        <v>43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36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</row>
    <row r="98" spans="2:35" x14ac:dyDescent="0.35">
      <c r="B98" s="4" t="s">
        <v>45</v>
      </c>
      <c r="D98" s="12">
        <f t="shared" ref="D98:AI98" ca="1" si="217">SUM(D96:D97)*$AP$32</f>
        <v>89571.78</v>
      </c>
      <c r="E98" s="12">
        <f t="shared" ca="1" si="217"/>
        <v>94946.086800000005</v>
      </c>
      <c r="F98" s="12">
        <f t="shared" ca="1" si="217"/>
        <v>100642.85200799999</v>
      </c>
      <c r="G98" s="12">
        <f t="shared" ca="1" si="217"/>
        <v>106681.42312847999</v>
      </c>
      <c r="H98" s="12">
        <f t="shared" ca="1" si="217"/>
        <v>113082.3085161888</v>
      </c>
      <c r="I98" s="12">
        <f t="shared" ca="1" si="217"/>
        <v>119867.24702716012</v>
      </c>
      <c r="J98" s="12">
        <f t="shared" ca="1" si="217"/>
        <v>127059.28184878972</v>
      </c>
      <c r="K98" s="36">
        <f t="shared" ca="1" si="217"/>
        <v>131311.85408063864</v>
      </c>
      <c r="L98" s="12">
        <f t="shared" ca="1" si="217"/>
        <v>128255.20474575838</v>
      </c>
      <c r="M98" s="12">
        <f t="shared" ca="1" si="217"/>
        <v>124901.91371604225</v>
      </c>
      <c r="N98" s="12">
        <f t="shared" ca="1" si="217"/>
        <v>121231.91763510529</v>
      </c>
      <c r="O98" s="12">
        <f t="shared" ca="1" si="217"/>
        <v>117223.90404808546</v>
      </c>
      <c r="P98" s="12">
        <f t="shared" ca="1" si="217"/>
        <v>112855.23554979326</v>
      </c>
      <c r="Q98" s="12">
        <f t="shared" ca="1" si="217"/>
        <v>111757.25397901595</v>
      </c>
      <c r="R98" s="12">
        <f t="shared" ca="1" si="217"/>
        <v>110468.36438446035</v>
      </c>
      <c r="S98" s="12">
        <f t="shared" ca="1" si="217"/>
        <v>108974.61170210915</v>
      </c>
      <c r="T98" s="12">
        <f t="shared" ca="1" si="217"/>
        <v>107261.15355245216</v>
      </c>
      <c r="U98" s="12">
        <f t="shared" ca="1" si="217"/>
        <v>105312.20600132371</v>
      </c>
      <c r="V98" s="12">
        <f t="shared" ca="1" si="217"/>
        <v>103110.98604638572</v>
      </c>
      <c r="W98" s="12">
        <f t="shared" ca="1" si="217"/>
        <v>100639.65063239475</v>
      </c>
      <c r="X98" s="12">
        <f t="shared" ca="1" si="217"/>
        <v>97879.2319865725</v>
      </c>
      <c r="Y98" s="12">
        <f t="shared" ca="1" si="217"/>
        <v>94809.56905286925</v>
      </c>
      <c r="Z98" s="12">
        <f t="shared" ca="1" si="217"/>
        <v>91409.234790629504</v>
      </c>
      <c r="AA98" s="12">
        <f t="shared" ca="1" si="217"/>
        <v>87655.459089090786</v>
      </c>
      <c r="AB98" s="12">
        <f t="shared" ca="1" si="217"/>
        <v>83524.047034223884</v>
      </c>
      <c r="AC98" s="12">
        <f t="shared" ca="1" si="217"/>
        <v>78989.292248604354</v>
      </c>
      <c r="AD98" s="12">
        <f t="shared" ca="1" si="217"/>
        <v>74023.885008237863</v>
      </c>
      <c r="AE98" s="12">
        <f t="shared" ca="1" si="217"/>
        <v>68598.814822487373</v>
      </c>
      <c r="AF98" s="12">
        <f t="shared" ca="1" si="217"/>
        <v>62683.267144410624</v>
      </c>
      <c r="AG98" s="12">
        <f t="shared" ca="1" si="217"/>
        <v>56244.513858844402</v>
      </c>
      <c r="AH98" s="12">
        <f t="shared" ca="1" si="217"/>
        <v>49247.797174403255</v>
      </c>
      <c r="AI98" s="12">
        <f t="shared" ca="1" si="217"/>
        <v>41656.20652311985</v>
      </c>
    </row>
    <row r="99" spans="2:35" x14ac:dyDescent="0.35">
      <c r="B99" s="4" t="s">
        <v>44</v>
      </c>
      <c r="D99" s="12">
        <f t="shared" ref="D99" ca="1" si="218">-MIN(SUM(D96:D98),SUM(D61+D83+D92))</f>
        <v>0</v>
      </c>
      <c r="E99" s="12">
        <f t="shared" ref="E99" ca="1" si="219">-MIN(SUM(E96:E98),SUM(E61+E83+E92))</f>
        <v>0</v>
      </c>
      <c r="F99" s="12">
        <f t="shared" ref="F99" ca="1" si="220">-MIN(SUM(F96:F98),SUM(F61+F83+F92))</f>
        <v>0</v>
      </c>
      <c r="G99" s="12">
        <f t="shared" ref="G99" ca="1" si="221">-MIN(SUM(G96:G98),SUM(G61+G83+G92))</f>
        <v>0</v>
      </c>
      <c r="H99" s="12">
        <f t="shared" ref="H99" ca="1" si="222">-MIN(SUM(H96:H98),SUM(H61+H83+H92))</f>
        <v>0</v>
      </c>
      <c r="I99" s="12">
        <f t="shared" ref="I99" ca="1" si="223">-MIN(SUM(I96:I98),SUM(I61+I83+I92))</f>
        <v>0</v>
      </c>
      <c r="J99" s="12">
        <f t="shared" ref="J99:AI99" ca="1" si="224">-MIN(SUM(J96:J98),SUM(J61+J83+J92))</f>
        <v>-56183.077984641044</v>
      </c>
      <c r="K99" s="36">
        <f t="shared" ca="1" si="224"/>
        <v>-182256.0096619766</v>
      </c>
      <c r="L99" s="12">
        <f t="shared" ca="1" si="224"/>
        <v>-184143.38857436032</v>
      </c>
      <c r="M99" s="12">
        <f t="shared" ca="1" si="224"/>
        <v>-186068.51506499178</v>
      </c>
      <c r="N99" s="12">
        <f t="shared" ca="1" si="224"/>
        <v>-188032.14408543581</v>
      </c>
      <c r="O99" s="12">
        <f t="shared" ca="1" si="224"/>
        <v>-190035.04568628871</v>
      </c>
      <c r="P99" s="12">
        <f t="shared" ca="1" si="224"/>
        <v>-131154.92839608178</v>
      </c>
      <c r="Q99" s="12">
        <f t="shared" ca="1" si="224"/>
        <v>-133238.74722160917</v>
      </c>
      <c r="R99" s="12">
        <f t="shared" ca="1" si="224"/>
        <v>-135364.24242364711</v>
      </c>
      <c r="S99" s="12">
        <f t="shared" ca="1" si="224"/>
        <v>-137532.24752972575</v>
      </c>
      <c r="T99" s="12">
        <f t="shared" ca="1" si="224"/>
        <v>-139743.61273792607</v>
      </c>
      <c r="U99" s="12">
        <f t="shared" ca="1" si="224"/>
        <v>-141999.20525029034</v>
      </c>
      <c r="V99" s="12">
        <f t="shared" ca="1" si="224"/>
        <v>-144299.90961290186</v>
      </c>
      <c r="W99" s="12">
        <f t="shared" ca="1" si="224"/>
        <v>-146646.62806276564</v>
      </c>
      <c r="X99" s="12">
        <f t="shared" ca="1" si="224"/>
        <v>-149040.28088162674</v>
      </c>
      <c r="Y99" s="12">
        <f t="shared" ca="1" si="224"/>
        <v>-151481.80675686497</v>
      </c>
      <c r="Z99" s="12">
        <f t="shared" ca="1" si="224"/>
        <v>-153972.16314960801</v>
      </c>
      <c r="AA99" s="12">
        <f t="shared" ca="1" si="224"/>
        <v>-156512.32667020595</v>
      </c>
      <c r="AB99" s="12">
        <f t="shared" ca="1" si="224"/>
        <v>-159103.29346121586</v>
      </c>
      <c r="AC99" s="12">
        <f t="shared" ca="1" si="224"/>
        <v>-161746.07958804589</v>
      </c>
      <c r="AD99" s="12">
        <f t="shared" ca="1" si="224"/>
        <v>-164441.72143741258</v>
      </c>
      <c r="AE99" s="12">
        <f t="shared" ca="1" si="224"/>
        <v>-167191.27612376658</v>
      </c>
      <c r="AF99" s="12">
        <f t="shared" ca="1" si="224"/>
        <v>-169995.82190384762</v>
      </c>
      <c r="AG99" s="12">
        <f t="shared" ca="1" si="224"/>
        <v>-172856.45859953031</v>
      </c>
      <c r="AH99" s="12">
        <f t="shared" ca="1" si="224"/>
        <v>-175774.30802912667</v>
      </c>
      <c r="AI99" s="12">
        <f t="shared" ca="1" si="224"/>
        <v>-178750.51444731498</v>
      </c>
    </row>
    <row r="100" spans="2:35" x14ac:dyDescent="0.35">
      <c r="B100" s="22" t="s">
        <v>39</v>
      </c>
      <c r="C100" s="9"/>
      <c r="D100" s="13">
        <f ca="1">SUM(D96:D99)</f>
        <v>1582434.78</v>
      </c>
      <c r="E100" s="13">
        <f ca="1">SUM(E96:E99)</f>
        <v>1677380.8668</v>
      </c>
      <c r="F100" s="13">
        <f t="shared" ref="F100" ca="1" si="225">SUM(F96:F99)</f>
        <v>1778023.718808</v>
      </c>
      <c r="G100" s="13">
        <f t="shared" ref="G100" ca="1" si="226">SUM(G96:G99)</f>
        <v>1884705.1419364801</v>
      </c>
      <c r="H100" s="13">
        <f t="shared" ref="H100" ca="1" si="227">SUM(H96:H99)</f>
        <v>1997787.4504526688</v>
      </c>
      <c r="I100" s="13">
        <f t="shared" ref="I100" ca="1" si="228">SUM(I96:I99)</f>
        <v>2117654.6974798287</v>
      </c>
      <c r="J100" s="13">
        <f t="shared" ref="J100" ca="1" si="229">SUM(J96:J99)</f>
        <v>2188530.9013439775</v>
      </c>
      <c r="K100" s="39">
        <f t="shared" ref="K100" ca="1" si="230">SUM(K96:K99)</f>
        <v>2137586.7457626397</v>
      </c>
      <c r="L100" s="13">
        <f t="shared" ref="L100" ca="1" si="231">SUM(L96:L99)</f>
        <v>2081698.5619340376</v>
      </c>
      <c r="M100" s="13">
        <f t="shared" ref="M100" ca="1" si="232">SUM(M96:M99)</f>
        <v>2020531.9605850882</v>
      </c>
      <c r="N100" s="13">
        <f t="shared" ref="N100" ca="1" si="233">SUM(N96:N99)</f>
        <v>1953731.7341347577</v>
      </c>
      <c r="O100" s="13">
        <f t="shared" ref="O100" ca="1" si="234">SUM(O96:O99)</f>
        <v>1880920.5924965544</v>
      </c>
      <c r="P100" s="13">
        <f t="shared" ref="P100" ca="1" si="235">SUM(P96:P99)</f>
        <v>1862620.8996502659</v>
      </c>
      <c r="Q100" s="13">
        <f t="shared" ref="Q100" ca="1" si="236">SUM(Q96:Q99)</f>
        <v>1841139.4064076727</v>
      </c>
      <c r="R100" s="13">
        <f t="shared" ref="R100" ca="1" si="237">SUM(R96:R99)</f>
        <v>1816243.5283684859</v>
      </c>
      <c r="S100" s="13">
        <f t="shared" ref="S100" ca="1" si="238">SUM(S96:S99)</f>
        <v>1787685.8925408693</v>
      </c>
      <c r="T100" s="13">
        <f t="shared" ref="T100" ca="1" si="239">SUM(T96:T99)</f>
        <v>1755203.4333553952</v>
      </c>
      <c r="U100" s="13">
        <f t="shared" ref="U100" ca="1" si="240">SUM(U96:U99)</f>
        <v>1718516.4341064286</v>
      </c>
      <c r="V100" s="13">
        <f t="shared" ref="V100" ca="1" si="241">SUM(V96:V99)</f>
        <v>1677327.5105399126</v>
      </c>
      <c r="W100" s="13">
        <f t="shared" ref="W100" ca="1" si="242">SUM(W96:W99)</f>
        <v>1631320.5331095417</v>
      </c>
      <c r="X100" s="13">
        <f t="shared" ref="X100" ca="1" si="243">SUM(X96:X99)</f>
        <v>1580159.4842144875</v>
      </c>
      <c r="Y100" s="13">
        <f t="shared" ref="Y100" ca="1" si="244">SUM(Y96:Y99)</f>
        <v>1523487.2465104917</v>
      </c>
      <c r="Z100" s="13">
        <f t="shared" ref="Z100" ca="1" si="245">SUM(Z96:Z99)</f>
        <v>1460924.3181515131</v>
      </c>
      <c r="AA100" s="13">
        <f t="shared" ref="AA100" ca="1" si="246">SUM(AA96:AA99)</f>
        <v>1392067.450570398</v>
      </c>
      <c r="AB100" s="13">
        <f t="shared" ref="AB100" ca="1" si="247">SUM(AB96:AB99)</f>
        <v>1316488.2041434059</v>
      </c>
      <c r="AC100" s="13">
        <f t="shared" ref="AC100" ca="1" si="248">SUM(AC96:AC99)</f>
        <v>1233731.4168039644</v>
      </c>
      <c r="AD100" s="13">
        <f t="shared" ref="AD100" ca="1" si="249">SUM(AD96:AD99)</f>
        <v>1143313.5803747897</v>
      </c>
      <c r="AE100" s="13">
        <f t="shared" ref="AE100" ca="1" si="250">SUM(AE96:AE99)</f>
        <v>1044721.1190735104</v>
      </c>
      <c r="AF100" s="13">
        <f t="shared" ref="AF100" ca="1" si="251">SUM(AF96:AF99)</f>
        <v>937408.56431407342</v>
      </c>
      <c r="AG100" s="13">
        <f t="shared" ref="AG100" ca="1" si="252">SUM(AG96:AG99)</f>
        <v>820796.61957338755</v>
      </c>
      <c r="AH100" s="13">
        <f t="shared" ref="AH100" ca="1" si="253">SUM(AH96:AH99)</f>
        <v>694270.10871866415</v>
      </c>
      <c r="AI100" s="13">
        <f t="shared" ref="AI100" ca="1" si="254">SUM(AI96:AI99)</f>
        <v>557175.80079446896</v>
      </c>
    </row>
    <row r="101" spans="2:35" x14ac:dyDescent="0.35">
      <c r="K101" s="33"/>
    </row>
    <row r="102" spans="2:35" x14ac:dyDescent="0.35">
      <c r="K102" s="33"/>
    </row>
    <row r="103" spans="2:35" x14ac:dyDescent="0.35">
      <c r="B103" t="s">
        <v>12</v>
      </c>
      <c r="D103">
        <v>2016</v>
      </c>
      <c r="E103">
        <v>2016</v>
      </c>
      <c r="F103">
        <v>2016</v>
      </c>
      <c r="G103">
        <v>2016</v>
      </c>
      <c r="H103">
        <v>2016</v>
      </c>
      <c r="I103">
        <v>2016</v>
      </c>
      <c r="J103">
        <v>2016</v>
      </c>
      <c r="K103" s="33">
        <v>2016</v>
      </c>
    </row>
    <row r="104" spans="2:35" x14ac:dyDescent="0.35">
      <c r="B104" s="16" t="s">
        <v>64</v>
      </c>
      <c r="C104" s="16"/>
      <c r="D104" s="17">
        <f ca="1">SUM(D100,D93,D84,D76,D67)</f>
        <v>2365559.8600000003</v>
      </c>
      <c r="E104" s="17">
        <f t="shared" ref="E104:O104" ca="1" si="255">SUM(E100,E93,E84,E76,E67)</f>
        <v>2510028.4491999997</v>
      </c>
      <c r="F104" s="17">
        <f t="shared" ca="1" si="255"/>
        <v>2602590.4090646151</v>
      </c>
      <c r="G104" s="17">
        <f t="shared" ca="1" si="255"/>
        <v>2564568.9371219222</v>
      </c>
      <c r="H104" s="17">
        <f t="shared" ca="1" si="255"/>
        <v>2497972.5355244107</v>
      </c>
      <c r="I104" s="17">
        <f t="shared" ca="1" si="255"/>
        <v>2430957.5107051609</v>
      </c>
      <c r="J104" s="17">
        <f t="shared" ca="1" si="255"/>
        <v>2363678.5881142635</v>
      </c>
      <c r="K104" s="46">
        <f t="shared" ca="1" si="255"/>
        <v>2313442.6686964603</v>
      </c>
      <c r="L104" s="17">
        <f t="shared" ca="1" si="255"/>
        <v>2258247.1642275071</v>
      </c>
      <c r="M104" s="17">
        <f t="shared" ca="1" si="255"/>
        <v>2197756.482652429</v>
      </c>
      <c r="N104" s="17">
        <f t="shared" ca="1" si="255"/>
        <v>2131614.1628032867</v>
      </c>
      <c r="O104" s="17">
        <f t="shared" ca="1" si="255"/>
        <v>2059441.6083830912</v>
      </c>
      <c r="P104" s="17">
        <f t="shared" ref="P104:AI104" ca="1" si="256">SUM(P100,P93,P84,P76,P67)</f>
        <v>2042947.8226585097</v>
      </c>
      <c r="Q104" s="17">
        <f t="shared" ca="1" si="256"/>
        <v>2023285.7792841766</v>
      </c>
      <c r="R104" s="17">
        <f t="shared" ca="1" si="256"/>
        <v>2000222.4874528584</v>
      </c>
      <c r="S104" s="17">
        <f t="shared" ca="1" si="256"/>
        <v>1973510.1393197775</v>
      </c>
      <c r="T104" s="17">
        <f t="shared" ca="1" si="256"/>
        <v>1942885.2048381157</v>
      </c>
      <c r="U104" s="17">
        <f t="shared" ca="1" si="256"/>
        <v>1908067.4719800844</v>
      </c>
      <c r="V104" s="17">
        <f t="shared" ca="1" si="256"/>
        <v>1868759.0290611607</v>
      </c>
      <c r="W104" s="17">
        <f t="shared" ca="1" si="256"/>
        <v>1824643.1856880379</v>
      </c>
      <c r="X104" s="17">
        <f t="shared" ca="1" si="256"/>
        <v>1775383.3286419811</v>
      </c>
      <c r="Y104" s="17">
        <f t="shared" ca="1" si="256"/>
        <v>1720621.7087878857</v>
      </c>
      <c r="Z104" s="17">
        <f t="shared" ca="1" si="256"/>
        <v>1659978.154864646</v>
      </c>
      <c r="AA104" s="17">
        <f t="shared" ca="1" si="256"/>
        <v>1593048.7097636901</v>
      </c>
      <c r="AB104" s="17">
        <f t="shared" ca="1" si="256"/>
        <v>1519404.1846388374</v>
      </c>
      <c r="AC104" s="17">
        <f t="shared" ca="1" si="256"/>
        <v>1438588.6259111264</v>
      </c>
      <c r="AD104" s="17">
        <f t="shared" ca="1" si="256"/>
        <v>1350117.6899359713</v>
      </c>
      <c r="AE104" s="17">
        <f t="shared" ca="1" si="256"/>
        <v>1253476.9197859485</v>
      </c>
      <c r="AF104" s="17">
        <f t="shared" ca="1" si="256"/>
        <v>1148119.918269594</v>
      </c>
      <c r="AG104" s="17">
        <f t="shared" ca="1" si="256"/>
        <v>1033466.4109537173</v>
      </c>
      <c r="AH104" s="17">
        <f t="shared" ca="1" si="256"/>
        <v>908900.19258267013</v>
      </c>
      <c r="AI104" s="17">
        <f t="shared" ca="1" si="256"/>
        <v>773766.94989150693</v>
      </c>
    </row>
    <row r="105" spans="2:35" x14ac:dyDescent="0.35">
      <c r="B105" t="s">
        <v>68</v>
      </c>
      <c r="E105" s="15">
        <f ca="1">IF((D76-E76)&gt;0,D76-E76,0)</f>
        <v>0</v>
      </c>
      <c r="F105" s="15">
        <f t="shared" ref="F105:O105" ca="1" si="257">IF((E76-F76)&gt;0,E76-F76,0)</f>
        <v>0</v>
      </c>
      <c r="G105" s="15">
        <f t="shared" ca="1" si="257"/>
        <v>0</v>
      </c>
      <c r="H105" s="15">
        <f t="shared" ca="1" si="257"/>
        <v>0</v>
      </c>
      <c r="I105" s="15">
        <f t="shared" ca="1" si="257"/>
        <v>0</v>
      </c>
      <c r="J105" s="15">
        <f t="shared" ca="1" si="257"/>
        <v>0</v>
      </c>
      <c r="K105" s="41">
        <f t="shared" ca="1" si="257"/>
        <v>0</v>
      </c>
      <c r="L105" s="15">
        <f t="shared" ca="1" si="257"/>
        <v>0</v>
      </c>
      <c r="M105" s="15">
        <f t="shared" ca="1" si="257"/>
        <v>0</v>
      </c>
      <c r="N105" s="15">
        <f t="shared" ca="1" si="257"/>
        <v>0</v>
      </c>
      <c r="O105" s="15">
        <f t="shared" ca="1" si="257"/>
        <v>0</v>
      </c>
      <c r="P105" s="15">
        <f t="shared" ref="P105:AI105" ca="1" si="258">IF((O76-P76)&gt;0,O76-P76,0)</f>
        <v>0</v>
      </c>
      <c r="Q105" s="15">
        <f t="shared" ca="1" si="258"/>
        <v>0</v>
      </c>
      <c r="R105" s="15">
        <f t="shared" ca="1" si="258"/>
        <v>0</v>
      </c>
      <c r="S105" s="15">
        <f t="shared" ca="1" si="258"/>
        <v>0</v>
      </c>
      <c r="T105" s="15">
        <f t="shared" ca="1" si="258"/>
        <v>0</v>
      </c>
      <c r="U105" s="15">
        <f t="shared" ca="1" si="258"/>
        <v>0</v>
      </c>
      <c r="V105" s="15">
        <f t="shared" ca="1" si="258"/>
        <v>0</v>
      </c>
      <c r="W105" s="15">
        <f t="shared" ca="1" si="258"/>
        <v>0</v>
      </c>
      <c r="X105" s="15">
        <f t="shared" ca="1" si="258"/>
        <v>0</v>
      </c>
      <c r="Y105" s="15">
        <f t="shared" ca="1" si="258"/>
        <v>0</v>
      </c>
      <c r="Z105" s="15">
        <f t="shared" ca="1" si="258"/>
        <v>0</v>
      </c>
      <c r="AA105" s="15">
        <f t="shared" ca="1" si="258"/>
        <v>0</v>
      </c>
      <c r="AB105" s="15">
        <f t="shared" ca="1" si="258"/>
        <v>0</v>
      </c>
      <c r="AC105" s="15">
        <f t="shared" ca="1" si="258"/>
        <v>0</v>
      </c>
      <c r="AD105" s="15">
        <f t="shared" ca="1" si="258"/>
        <v>0</v>
      </c>
      <c r="AE105" s="15">
        <f t="shared" ca="1" si="258"/>
        <v>0</v>
      </c>
      <c r="AF105" s="15">
        <f t="shared" ca="1" si="258"/>
        <v>0</v>
      </c>
      <c r="AG105" s="15">
        <f t="shared" ca="1" si="258"/>
        <v>0</v>
      </c>
      <c r="AH105" s="15">
        <f t="shared" ca="1" si="258"/>
        <v>0</v>
      </c>
      <c r="AI105" s="15">
        <f t="shared" ca="1" si="258"/>
        <v>0</v>
      </c>
    </row>
    <row r="106" spans="2:35" x14ac:dyDescent="0.35">
      <c r="B106" t="s">
        <v>67</v>
      </c>
      <c r="C106" t="s">
        <v>67</v>
      </c>
      <c r="D106" s="12">
        <f t="shared" ref="D106:K106" ca="1" si="259">-SUM(D99,D92,D83)</f>
        <v>0</v>
      </c>
      <c r="E106" s="12">
        <f t="shared" ca="1" si="259"/>
        <v>0</v>
      </c>
      <c r="F106" s="12">
        <f t="shared" ca="1" si="259"/>
        <v>39145.384615384661</v>
      </c>
      <c r="G106" s="12">
        <f t="shared" ca="1" si="259"/>
        <v>170274.84333210235</v>
      </c>
      <c r="H106" s="12">
        <f t="shared" ca="1" si="259"/>
        <v>195274.56764894343</v>
      </c>
      <c r="I106" s="12">
        <f t="shared" ca="1" si="259"/>
        <v>197053.08695183581</v>
      </c>
      <c r="J106" s="12">
        <f t="shared" ca="1" si="259"/>
        <v>198867.17664078597</v>
      </c>
      <c r="K106" s="36">
        <f t="shared" ca="1" si="259"/>
        <v>182256.0096619766</v>
      </c>
      <c r="L106" s="12">
        <f ca="1">-SUM(L99,L92,L83)</f>
        <v>184143.38857436032</v>
      </c>
      <c r="M106" s="12">
        <f ca="1">-SUM(M99,M92,M83)</f>
        <v>186068.51506499178</v>
      </c>
      <c r="N106" s="12">
        <f ca="1">-SUM(N99,N92,N83)</f>
        <v>188032.14408543581</v>
      </c>
      <c r="O106" s="12">
        <f ca="1">-SUM(O99,O92,O83)</f>
        <v>190035.04568628871</v>
      </c>
      <c r="P106" s="12">
        <f t="shared" ref="P106:AI106" ca="1" si="260">-SUM(P99,P92,P83)</f>
        <v>131154.92839608178</v>
      </c>
      <c r="Q106" s="12">
        <f t="shared" ca="1" si="260"/>
        <v>133238.74722160917</v>
      </c>
      <c r="R106" s="12">
        <f t="shared" ca="1" si="260"/>
        <v>135364.24242364711</v>
      </c>
      <c r="S106" s="12">
        <f t="shared" ca="1" si="260"/>
        <v>137532.24752972575</v>
      </c>
      <c r="T106" s="12">
        <f t="shared" ca="1" si="260"/>
        <v>139743.61273792607</v>
      </c>
      <c r="U106" s="12">
        <f t="shared" ca="1" si="260"/>
        <v>141999.20525029034</v>
      </c>
      <c r="V106" s="12">
        <f t="shared" ca="1" si="260"/>
        <v>144299.90961290186</v>
      </c>
      <c r="W106" s="12">
        <f t="shared" ca="1" si="260"/>
        <v>146646.62806276564</v>
      </c>
      <c r="X106" s="12">
        <f t="shared" ca="1" si="260"/>
        <v>149040.28088162674</v>
      </c>
      <c r="Y106" s="12">
        <f t="shared" ca="1" si="260"/>
        <v>151481.80675686497</v>
      </c>
      <c r="Z106" s="12">
        <f t="shared" ca="1" si="260"/>
        <v>153972.16314960801</v>
      </c>
      <c r="AA106" s="12">
        <f t="shared" ca="1" si="260"/>
        <v>156512.32667020595</v>
      </c>
      <c r="AB106" s="12">
        <f t="shared" ca="1" si="260"/>
        <v>159103.29346121586</v>
      </c>
      <c r="AC106" s="12">
        <f t="shared" ca="1" si="260"/>
        <v>161746.07958804589</v>
      </c>
      <c r="AD106" s="12">
        <f t="shared" ca="1" si="260"/>
        <v>164441.72143741258</v>
      </c>
      <c r="AE106" s="12">
        <f t="shared" ca="1" si="260"/>
        <v>167191.27612376658</v>
      </c>
      <c r="AF106" s="12">
        <f t="shared" ca="1" si="260"/>
        <v>169995.82190384762</v>
      </c>
      <c r="AG106" s="12">
        <f t="shared" ca="1" si="260"/>
        <v>172856.45859953031</v>
      </c>
      <c r="AH106" s="12">
        <f t="shared" ca="1" si="260"/>
        <v>175774.30802912667</v>
      </c>
      <c r="AI106" s="12">
        <f t="shared" ca="1" si="260"/>
        <v>178750.51444731498</v>
      </c>
    </row>
    <row r="107" spans="2:35" x14ac:dyDescent="0.35">
      <c r="B107" t="s">
        <v>73</v>
      </c>
      <c r="D107" s="12">
        <f>D57</f>
        <v>0</v>
      </c>
      <c r="E107" s="12">
        <f t="shared" ref="E107:O107" si="261">E57</f>
        <v>0</v>
      </c>
      <c r="F107" s="12">
        <f t="shared" si="261"/>
        <v>0</v>
      </c>
      <c r="G107" s="12">
        <f t="shared" ca="1" si="261"/>
        <v>66445.936975589997</v>
      </c>
      <c r="H107" s="12">
        <f t="shared" ca="1" si="261"/>
        <v>43189.8590341335</v>
      </c>
      <c r="I107" s="12">
        <f t="shared" ca="1" si="261"/>
        <v>43189.8590341335</v>
      </c>
      <c r="J107" s="12">
        <f t="shared" ca="1" si="261"/>
        <v>43189.8590341335</v>
      </c>
      <c r="K107" s="36">
        <f t="shared" ca="1" si="261"/>
        <v>43189.8590341335</v>
      </c>
      <c r="L107" s="12">
        <f t="shared" ca="1" si="261"/>
        <v>43189.8590341335</v>
      </c>
      <c r="M107" s="12">
        <f t="shared" ca="1" si="261"/>
        <v>43189.8590341335</v>
      </c>
      <c r="N107" s="12">
        <f t="shared" ca="1" si="261"/>
        <v>43189.8590341335</v>
      </c>
      <c r="O107" s="12">
        <f t="shared" ca="1" si="261"/>
        <v>43189.8590341335</v>
      </c>
      <c r="P107" s="12">
        <f t="shared" ref="P107:AI107" ca="1" si="262">P57</f>
        <v>43189.8590341335</v>
      </c>
      <c r="Q107" s="12">
        <f t="shared" ca="1" si="262"/>
        <v>43189.8590341335</v>
      </c>
      <c r="R107" s="12">
        <f t="shared" ca="1" si="262"/>
        <v>43189.8590341335</v>
      </c>
      <c r="S107" s="12">
        <f t="shared" ca="1" si="262"/>
        <v>43189.8590341335</v>
      </c>
      <c r="T107" s="12">
        <f t="shared" ca="1" si="262"/>
        <v>43189.8590341335</v>
      </c>
      <c r="U107" s="12">
        <f t="shared" ca="1" si="262"/>
        <v>43189.8590341335</v>
      </c>
      <c r="V107" s="12">
        <f t="shared" ca="1" si="262"/>
        <v>43189.8590341335</v>
      </c>
      <c r="W107" s="12">
        <f t="shared" ca="1" si="262"/>
        <v>43189.8590341335</v>
      </c>
      <c r="X107" s="12">
        <f t="shared" ca="1" si="262"/>
        <v>43189.8590341335</v>
      </c>
      <c r="Y107" s="12">
        <f t="shared" ca="1" si="262"/>
        <v>43189.8590341335</v>
      </c>
      <c r="Z107" s="12">
        <f t="shared" ca="1" si="262"/>
        <v>43189.8590341335</v>
      </c>
      <c r="AA107" s="12">
        <f t="shared" ca="1" si="262"/>
        <v>43189.8590341335</v>
      </c>
      <c r="AB107" s="12">
        <f t="shared" ca="1" si="262"/>
        <v>43189.8590341335</v>
      </c>
      <c r="AC107" s="12">
        <f t="shared" ca="1" si="262"/>
        <v>43189.8590341335</v>
      </c>
      <c r="AD107" s="12">
        <f t="shared" ca="1" si="262"/>
        <v>43189.8590341335</v>
      </c>
      <c r="AE107" s="12">
        <f t="shared" ca="1" si="262"/>
        <v>43189.8590341335</v>
      </c>
      <c r="AF107" s="12">
        <f t="shared" ca="1" si="262"/>
        <v>43189.8590341335</v>
      </c>
      <c r="AG107" s="12">
        <f t="shared" ca="1" si="262"/>
        <v>43189.8590341335</v>
      </c>
      <c r="AH107" s="12">
        <f t="shared" ca="1" si="262"/>
        <v>43189.8590341335</v>
      </c>
      <c r="AI107" s="12">
        <f t="shared" ca="1" si="262"/>
        <v>43189.8590341335</v>
      </c>
    </row>
    <row r="108" spans="2:35" x14ac:dyDescent="0.35">
      <c r="B108" t="s">
        <v>77</v>
      </c>
      <c r="D108" s="12">
        <f ca="1">SUM(D105:D107)</f>
        <v>0</v>
      </c>
      <c r="E108" s="12">
        <f t="shared" ref="E108:O108" ca="1" si="263">SUM(E105:E107)</f>
        <v>0</v>
      </c>
      <c r="F108" s="12">
        <f t="shared" ca="1" si="263"/>
        <v>39145.384615384661</v>
      </c>
      <c r="G108" s="12">
        <f t="shared" ca="1" si="263"/>
        <v>236720.78030769236</v>
      </c>
      <c r="H108" s="12">
        <f t="shared" ca="1" si="263"/>
        <v>238464.42668307692</v>
      </c>
      <c r="I108" s="12">
        <f t="shared" ca="1" si="263"/>
        <v>240242.9459859693</v>
      </c>
      <c r="J108" s="12">
        <f t="shared" ca="1" si="263"/>
        <v>242057.03567491946</v>
      </c>
      <c r="K108" s="36">
        <f t="shared" ca="1" si="263"/>
        <v>225445.86869611009</v>
      </c>
      <c r="L108" s="12">
        <f t="shared" ca="1" si="263"/>
        <v>227333.24760849381</v>
      </c>
      <c r="M108" s="12">
        <f t="shared" ca="1" si="263"/>
        <v>229258.37409912527</v>
      </c>
      <c r="N108" s="12">
        <f t="shared" ca="1" si="263"/>
        <v>231222.0031195693</v>
      </c>
      <c r="O108" s="12">
        <f t="shared" ca="1" si="263"/>
        <v>233224.9047204222</v>
      </c>
      <c r="P108" s="12">
        <f t="shared" ref="P108" ca="1" si="264">SUM(P105:P107)</f>
        <v>174344.78743021528</v>
      </c>
      <c r="Q108" s="12">
        <f t="shared" ref="Q108" ca="1" si="265">SUM(Q105:Q107)</f>
        <v>176428.60625574266</v>
      </c>
      <c r="R108" s="12">
        <f t="shared" ref="R108" ca="1" si="266">SUM(R105:R107)</f>
        <v>178554.10145778061</v>
      </c>
      <c r="S108" s="12">
        <f t="shared" ref="S108" ca="1" si="267">SUM(S105:S107)</f>
        <v>180722.10656385924</v>
      </c>
      <c r="T108" s="12">
        <f t="shared" ref="T108" ca="1" si="268">SUM(T105:T107)</f>
        <v>182933.47177205957</v>
      </c>
      <c r="U108" s="12">
        <f t="shared" ref="U108" ca="1" si="269">SUM(U105:U107)</f>
        <v>185189.06428442383</v>
      </c>
      <c r="V108" s="12">
        <f t="shared" ref="V108" ca="1" si="270">SUM(V105:V107)</f>
        <v>187489.76864703535</v>
      </c>
      <c r="W108" s="12">
        <f t="shared" ref="W108" ca="1" si="271">SUM(W105:W107)</f>
        <v>189836.48709689913</v>
      </c>
      <c r="X108" s="12">
        <f t="shared" ref="X108" ca="1" si="272">SUM(X105:X107)</f>
        <v>192230.13991576023</v>
      </c>
      <c r="Y108" s="12">
        <f t="shared" ref="Y108" ca="1" si="273">SUM(Y105:Y107)</f>
        <v>194671.66579099846</v>
      </c>
      <c r="Z108" s="12">
        <f t="shared" ref="Z108" ca="1" si="274">SUM(Z105:Z107)</f>
        <v>197162.0221837415</v>
      </c>
      <c r="AA108" s="12">
        <f t="shared" ref="AA108" ca="1" si="275">SUM(AA105:AA107)</f>
        <v>199702.18570433944</v>
      </c>
      <c r="AB108" s="12">
        <f t="shared" ref="AB108" ca="1" si="276">SUM(AB105:AB107)</f>
        <v>202293.15249534935</v>
      </c>
      <c r="AC108" s="12">
        <f t="shared" ref="AC108" ca="1" si="277">SUM(AC105:AC107)</f>
        <v>204935.93862217938</v>
      </c>
      <c r="AD108" s="12">
        <f t="shared" ref="AD108" ca="1" si="278">SUM(AD105:AD107)</f>
        <v>207631.58047154607</v>
      </c>
      <c r="AE108" s="12">
        <f t="shared" ref="AE108" ca="1" si="279">SUM(AE105:AE107)</f>
        <v>210381.13515790008</v>
      </c>
      <c r="AF108" s="12">
        <f t="shared" ref="AF108" ca="1" si="280">SUM(AF105:AF107)</f>
        <v>213185.68093798112</v>
      </c>
      <c r="AG108" s="12">
        <f t="shared" ref="AG108" ca="1" si="281">SUM(AG105:AG107)</f>
        <v>216046.3176336638</v>
      </c>
      <c r="AH108" s="12">
        <f t="shared" ref="AH108" ca="1" si="282">SUM(AH105:AH107)</f>
        <v>218964.16706326016</v>
      </c>
      <c r="AI108" s="12">
        <f t="shared" ref="AI108" ca="1" si="283">SUM(AI105:AI107)</f>
        <v>221940.37348144848</v>
      </c>
    </row>
    <row r="109" spans="2:35" x14ac:dyDescent="0.35">
      <c r="D109" s="12"/>
      <c r="E109" s="12"/>
      <c r="F109" s="12"/>
      <c r="G109" s="12"/>
      <c r="H109" s="12"/>
      <c r="I109" s="12"/>
      <c r="J109" s="12"/>
      <c r="K109" s="36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</row>
    <row r="110" spans="2:35" x14ac:dyDescent="0.35">
      <c r="B110" t="s">
        <v>79</v>
      </c>
      <c r="D110" s="25">
        <f ca="1">D106/D104</f>
        <v>0</v>
      </c>
      <c r="E110" s="25">
        <f t="shared" ref="E110:AI110" ca="1" si="284">E106/E104</f>
        <v>0</v>
      </c>
      <c r="F110" s="25">
        <f t="shared" ca="1" si="284"/>
        <v>1.5040931711361267E-2</v>
      </c>
      <c r="G110" s="25">
        <f t="shared" ca="1" si="284"/>
        <v>6.6395112592759015E-2</v>
      </c>
      <c r="H110" s="25">
        <f t="shared" ca="1" si="284"/>
        <v>7.8173224433770061E-2</v>
      </c>
      <c r="I110" s="25">
        <f t="shared" ca="1" si="284"/>
        <v>8.105986471753493E-2</v>
      </c>
      <c r="J110" s="25">
        <f t="shared" ca="1" si="284"/>
        <v>8.4134610196491086E-2</v>
      </c>
      <c r="K110" s="37">
        <f t="shared" ca="1" si="284"/>
        <v>7.8781295135647841E-2</v>
      </c>
      <c r="L110" s="25">
        <f t="shared" ca="1" si="284"/>
        <v>8.1542619201008235E-2</v>
      </c>
      <c r="M110" s="25">
        <f t="shared" ca="1" si="284"/>
        <v>8.4662935376911885E-2</v>
      </c>
      <c r="N110" s="25">
        <f t="shared" ca="1" si="284"/>
        <v>8.8211153484810151E-2</v>
      </c>
      <c r="O110" s="25">
        <f t="shared" ca="1" si="284"/>
        <v>9.2275034607797901E-2</v>
      </c>
      <c r="P110" s="25">
        <f t="shared" ca="1" si="284"/>
        <v>6.4198863495891184E-2</v>
      </c>
      <c r="Q110" s="25">
        <f t="shared" ca="1" si="284"/>
        <v>6.5852658376686676E-2</v>
      </c>
      <c r="R110" s="25">
        <f t="shared" ca="1" si="284"/>
        <v>6.7674592837931688E-2</v>
      </c>
      <c r="S110" s="25">
        <f t="shared" ca="1" si="284"/>
        <v>6.9689151724920892E-2</v>
      </c>
      <c r="T110" s="25">
        <f t="shared" ca="1" si="284"/>
        <v>7.1925820624883355E-2</v>
      </c>
      <c r="U110" s="25">
        <f t="shared" ca="1" si="284"/>
        <v>7.4420431842974394E-2</v>
      </c>
      <c r="V110" s="25">
        <f t="shared" ca="1" si="284"/>
        <v>7.7216969854800477E-2</v>
      </c>
      <c r="W110" s="25">
        <f t="shared" ca="1" si="284"/>
        <v>8.0370030268393552E-2</v>
      </c>
      <c r="X110" s="25">
        <f t="shared" ca="1" si="284"/>
        <v>8.3948225984317434E-2</v>
      </c>
      <c r="Y110" s="25">
        <f t="shared" ca="1" si="284"/>
        <v>8.8038995430075262E-2</v>
      </c>
      <c r="Z110" s="25">
        <f t="shared" ca="1" si="284"/>
        <v>9.275553578725429E-2</v>
      </c>
      <c r="AA110" s="25">
        <f t="shared" ca="1" si="284"/>
        <v>9.8247043992410438E-2</v>
      </c>
      <c r="AB110" s="25">
        <f t="shared" ca="1" si="284"/>
        <v>0.10471426567713102</v>
      </c>
      <c r="AC110" s="25">
        <f t="shared" ca="1" si="284"/>
        <v>0.11243386516114322</v>
      </c>
      <c r="AD110" s="25">
        <f t="shared" ca="1" si="284"/>
        <v>0.12179806446741036</v>
      </c>
      <c r="AE110" s="25">
        <f t="shared" ca="1" si="284"/>
        <v>0.13338201404802669</v>
      </c>
      <c r="AF110" s="25">
        <f t="shared" ca="1" si="284"/>
        <v>0.14806451765078629</v>
      </c>
      <c r="AG110" s="25">
        <f t="shared" ca="1" si="284"/>
        <v>0.16725890340259109</v>
      </c>
      <c r="AH110" s="25">
        <f t="shared" ca="1" si="284"/>
        <v>0.19339231024878334</v>
      </c>
      <c r="AI110" s="25">
        <f t="shared" ca="1" si="284"/>
        <v>0.23101337485709145</v>
      </c>
    </row>
    <row r="111" spans="2:35" x14ac:dyDescent="0.35">
      <c r="D111" s="15"/>
      <c r="E111" s="15"/>
      <c r="F111" s="15"/>
      <c r="G111" s="15"/>
      <c r="H111" s="15"/>
      <c r="I111" s="15"/>
      <c r="J111" s="15"/>
      <c r="K111" s="41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</row>
    <row r="112" spans="2:35" x14ac:dyDescent="0.35">
      <c r="B112" t="s">
        <v>72</v>
      </c>
      <c r="D112" s="15">
        <f t="shared" ref="D112:O112" ca="1" si="285">SUM(D98,D91,D82,D72)</f>
        <v>118060.86</v>
      </c>
      <c r="E112" s="15">
        <f t="shared" ca="1" si="285"/>
        <v>125343.5892</v>
      </c>
      <c r="F112" s="15">
        <f t="shared" ca="1" si="285"/>
        <v>131707.34447999997</v>
      </c>
      <c r="G112" s="15">
        <f t="shared" ca="1" si="285"/>
        <v>132253.37138940924</v>
      </c>
      <c r="H112" s="15">
        <f t="shared" ca="1" si="285"/>
        <v>128678.16605143207</v>
      </c>
      <c r="I112" s="15">
        <f t="shared" ca="1" si="285"/>
        <v>130038.06213258597</v>
      </c>
      <c r="J112" s="15">
        <f t="shared" ca="1" si="285"/>
        <v>131588.25404988875</v>
      </c>
      <c r="K112" s="41">
        <f t="shared" ca="1" si="285"/>
        <v>132020.09024417307</v>
      </c>
      <c r="L112" s="15">
        <f t="shared" ca="1" si="285"/>
        <v>128947.88410540737</v>
      </c>
      <c r="M112" s="15">
        <f t="shared" ca="1" si="285"/>
        <v>125577.83348991339</v>
      </c>
      <c r="N112" s="15">
        <f t="shared" ca="1" si="285"/>
        <v>121889.82423629391</v>
      </c>
      <c r="O112" s="15">
        <f t="shared" ca="1" si="285"/>
        <v>117862.4912660931</v>
      </c>
      <c r="P112" s="15">
        <f t="shared" ref="P112:AI112" ca="1" si="286">SUM(P98,P91,P82,P72)</f>
        <v>114661.14267150016</v>
      </c>
      <c r="Q112" s="15">
        <f t="shared" ca="1" si="286"/>
        <v>113576.70384727628</v>
      </c>
      <c r="R112" s="15">
        <f t="shared" ca="1" si="286"/>
        <v>112300.95059232875</v>
      </c>
      <c r="S112" s="15">
        <f t="shared" ca="1" si="286"/>
        <v>110819.89939664507</v>
      </c>
      <c r="T112" s="15">
        <f t="shared" ca="1" si="286"/>
        <v>109118.67825626425</v>
      </c>
      <c r="U112" s="15">
        <f t="shared" ca="1" si="286"/>
        <v>107181.47239225905</v>
      </c>
      <c r="V112" s="15">
        <f t="shared" ca="1" si="286"/>
        <v>104991.4666939782</v>
      </c>
      <c r="W112" s="15">
        <f t="shared" ca="1" si="286"/>
        <v>102530.78468964266</v>
      </c>
      <c r="X112" s="15">
        <f t="shared" ca="1" si="286"/>
        <v>99780.423835570051</v>
      </c>
      <c r="Y112" s="15">
        <f t="shared" ca="1" si="286"/>
        <v>96720.186902769594</v>
      </c>
      <c r="Z112" s="15">
        <f t="shared" ca="1" si="286"/>
        <v>93328.609226368368</v>
      </c>
      <c r="AA112" s="15">
        <f t="shared" ca="1" si="286"/>
        <v>89582.881569250152</v>
      </c>
      <c r="AB112" s="15">
        <f t="shared" ca="1" si="286"/>
        <v>85458.76833636334</v>
      </c>
      <c r="AC112" s="15">
        <f t="shared" ca="1" si="286"/>
        <v>80930.5208603348</v>
      </c>
      <c r="AD112" s="15">
        <f t="shared" ca="1" si="286"/>
        <v>75970.785462257569</v>
      </c>
      <c r="AE112" s="15">
        <f t="shared" ca="1" si="286"/>
        <v>70550.50597374377</v>
      </c>
      <c r="AF112" s="15">
        <f t="shared" ca="1" si="286"/>
        <v>64638.820387493135</v>
      </c>
      <c r="AG112" s="15">
        <f t="shared" ca="1" si="286"/>
        <v>58202.951283653572</v>
      </c>
      <c r="AH112" s="15">
        <f t="shared" ca="1" si="286"/>
        <v>51208.089658079574</v>
      </c>
      <c r="AI112" s="15">
        <f t="shared" ca="1" si="286"/>
        <v>43617.271756151786</v>
      </c>
    </row>
    <row r="113" spans="2:35" x14ac:dyDescent="0.35">
      <c r="B113" t="s">
        <v>74</v>
      </c>
      <c r="D113" s="15">
        <f ca="1">IF(D41&lt;0,D41,0)</f>
        <v>0</v>
      </c>
      <c r="E113" s="15">
        <f t="shared" ref="E113:O113" ca="1" si="287">IF(E41&lt;0,E41,0)</f>
        <v>0</v>
      </c>
      <c r="F113" s="15">
        <f t="shared" ca="1" si="287"/>
        <v>-25444.500000000029</v>
      </c>
      <c r="G113" s="15">
        <f t="shared" ca="1" si="287"/>
        <v>-153868.50720000002</v>
      </c>
      <c r="H113" s="15">
        <f t="shared" ca="1" si="287"/>
        <v>-155001.87734400001</v>
      </c>
      <c r="I113" s="15">
        <f t="shared" ca="1" si="287"/>
        <v>-156157.91489088006</v>
      </c>
      <c r="J113" s="15">
        <f t="shared" ca="1" si="287"/>
        <v>-157337.07318869766</v>
      </c>
      <c r="K113" s="41">
        <f t="shared" ca="1" si="287"/>
        <v>-146539.81465247157</v>
      </c>
      <c r="L113" s="15">
        <f t="shared" ca="1" si="287"/>
        <v>-147766.61094552098</v>
      </c>
      <c r="M113" s="15">
        <f t="shared" ca="1" si="287"/>
        <v>-149017.94316443143</v>
      </c>
      <c r="N113" s="15">
        <f t="shared" ca="1" si="287"/>
        <v>-150294.30202772006</v>
      </c>
      <c r="O113" s="15">
        <f t="shared" ca="1" si="287"/>
        <v>-151596.18806827444</v>
      </c>
      <c r="P113" s="15">
        <f t="shared" ref="P113:AI113" ca="1" si="288">IF(P41&lt;0,P41,0)</f>
        <v>-113324.11182963994</v>
      </c>
      <c r="Q113" s="15">
        <f t="shared" ca="1" si="288"/>
        <v>-114678.59406623273</v>
      </c>
      <c r="R113" s="15">
        <f t="shared" ca="1" si="288"/>
        <v>-116060.16594755741</v>
      </c>
      <c r="S113" s="15">
        <f t="shared" ca="1" si="288"/>
        <v>-117469.36926650853</v>
      </c>
      <c r="T113" s="15">
        <f t="shared" ca="1" si="288"/>
        <v>-118906.75665183873</v>
      </c>
      <c r="U113" s="15">
        <f t="shared" ca="1" si="288"/>
        <v>-120372.89178487551</v>
      </c>
      <c r="V113" s="15">
        <f t="shared" ca="1" si="288"/>
        <v>-121868.34962057299</v>
      </c>
      <c r="W113" s="15">
        <f t="shared" ca="1" si="288"/>
        <v>-123393.71661298446</v>
      </c>
      <c r="X113" s="15">
        <f t="shared" ca="1" si="288"/>
        <v>-124949.59094524416</v>
      </c>
      <c r="Y113" s="15">
        <f t="shared" ca="1" si="288"/>
        <v>-126536.58276414902</v>
      </c>
      <c r="Z113" s="15">
        <f t="shared" ca="1" si="288"/>
        <v>-128155.31441943199</v>
      </c>
      <c r="AA113" s="15">
        <f t="shared" ca="1" si="288"/>
        <v>-129806.42070782065</v>
      </c>
      <c r="AB113" s="15">
        <f t="shared" ca="1" si="288"/>
        <v>-131490.54912197709</v>
      </c>
      <c r="AC113" s="15">
        <f t="shared" ca="1" si="288"/>
        <v>-133208.36010441661</v>
      </c>
      <c r="AD113" s="15">
        <f t="shared" ca="1" si="288"/>
        <v>-134960.52730650496</v>
      </c>
      <c r="AE113" s="15">
        <f t="shared" ca="1" si="288"/>
        <v>-136747.73785263507</v>
      </c>
      <c r="AF113" s="15">
        <f t="shared" ca="1" si="288"/>
        <v>-138570.69260968774</v>
      </c>
      <c r="AG113" s="15">
        <f t="shared" ca="1" si="288"/>
        <v>-140430.10646188149</v>
      </c>
      <c r="AH113" s="15">
        <f t="shared" ca="1" si="288"/>
        <v>-142326.70859111912</v>
      </c>
      <c r="AI113" s="15">
        <f t="shared" ca="1" si="288"/>
        <v>-144261.24276294152</v>
      </c>
    </row>
    <row r="114" spans="2:35" x14ac:dyDescent="0.35">
      <c r="D114" s="15"/>
      <c r="E114" s="15"/>
      <c r="F114" s="15"/>
      <c r="G114" s="15"/>
      <c r="H114" s="15"/>
      <c r="I114" s="15"/>
      <c r="J114" s="15"/>
      <c r="K114" s="41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</row>
    <row r="115" spans="2:35" x14ac:dyDescent="0.35">
      <c r="B115" t="s">
        <v>12</v>
      </c>
      <c r="D115">
        <v>2016</v>
      </c>
      <c r="E115">
        <f>D115+1</f>
        <v>2017</v>
      </c>
      <c r="F115">
        <f t="shared" ref="F115:N115" si="289">E115+1</f>
        <v>2018</v>
      </c>
      <c r="G115">
        <f t="shared" si="289"/>
        <v>2019</v>
      </c>
      <c r="H115">
        <f t="shared" si="289"/>
        <v>2020</v>
      </c>
      <c r="I115">
        <f t="shared" si="289"/>
        <v>2021</v>
      </c>
      <c r="J115">
        <f t="shared" si="289"/>
        <v>2022</v>
      </c>
      <c r="K115" s="33">
        <f t="shared" si="289"/>
        <v>2023</v>
      </c>
      <c r="L115">
        <f t="shared" si="289"/>
        <v>2024</v>
      </c>
      <c r="M115">
        <f t="shared" si="289"/>
        <v>2025</v>
      </c>
      <c r="N115">
        <f t="shared" si="289"/>
        <v>2026</v>
      </c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</row>
    <row r="116" spans="2:35" x14ac:dyDescent="0.35">
      <c r="K116" s="33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</row>
    <row r="117" spans="2:35" x14ac:dyDescent="0.35">
      <c r="B117" t="s">
        <v>33</v>
      </c>
      <c r="D117" s="15">
        <f ca="1">-D38</f>
        <v>175800</v>
      </c>
      <c r="E117" s="15">
        <f t="shared" ref="E117:O117" ca="1" si="290">-E38</f>
        <v>176868</v>
      </c>
      <c r="F117" s="15">
        <f t="shared" ca="1" si="290"/>
        <v>225357.36000000002</v>
      </c>
      <c r="G117" s="15">
        <f t="shared" ca="1" si="290"/>
        <v>153868.50720000002</v>
      </c>
      <c r="H117" s="15">
        <f t="shared" ca="1" si="290"/>
        <v>155001.87734400001</v>
      </c>
      <c r="I117" s="15">
        <f t="shared" ca="1" si="290"/>
        <v>156157.91489088006</v>
      </c>
      <c r="J117" s="15">
        <f t="shared" ca="1" si="290"/>
        <v>157337.07318869766</v>
      </c>
      <c r="K117" s="41">
        <f t="shared" ca="1" si="290"/>
        <v>146539.81465247157</v>
      </c>
      <c r="L117" s="15">
        <f t="shared" ca="1" si="290"/>
        <v>147766.61094552098</v>
      </c>
      <c r="M117" s="15">
        <f t="shared" ca="1" si="290"/>
        <v>149017.94316443143</v>
      </c>
      <c r="N117" s="15">
        <f t="shared" ca="1" si="290"/>
        <v>150294.30202772006</v>
      </c>
      <c r="O117" s="15">
        <f t="shared" ca="1" si="290"/>
        <v>151596.18806827444</v>
      </c>
      <c r="P117" s="15">
        <f t="shared" ref="P117:AI117" ca="1" si="291">-P38</f>
        <v>113324.11182963994</v>
      </c>
      <c r="Q117" s="15">
        <f t="shared" ca="1" si="291"/>
        <v>114678.59406623273</v>
      </c>
      <c r="R117" s="15">
        <f t="shared" ca="1" si="291"/>
        <v>116060.16594755741</v>
      </c>
      <c r="S117" s="15">
        <f t="shared" ca="1" si="291"/>
        <v>117469.36926650853</v>
      </c>
      <c r="T117" s="15">
        <f t="shared" ca="1" si="291"/>
        <v>118906.75665183873</v>
      </c>
      <c r="U117" s="15">
        <f t="shared" ca="1" si="291"/>
        <v>120372.89178487551</v>
      </c>
      <c r="V117" s="15">
        <f t="shared" ca="1" si="291"/>
        <v>121868.34962057299</v>
      </c>
      <c r="W117" s="15">
        <f t="shared" ca="1" si="291"/>
        <v>123393.71661298446</v>
      </c>
      <c r="X117" s="15">
        <f t="shared" ca="1" si="291"/>
        <v>124949.59094524416</v>
      </c>
      <c r="Y117" s="15">
        <f t="shared" ca="1" si="291"/>
        <v>126536.58276414902</v>
      </c>
      <c r="Z117" s="15">
        <f t="shared" ca="1" si="291"/>
        <v>128155.31441943199</v>
      </c>
      <c r="AA117" s="15">
        <f t="shared" ca="1" si="291"/>
        <v>129806.42070782065</v>
      </c>
      <c r="AB117" s="15">
        <f t="shared" ca="1" si="291"/>
        <v>131490.54912197709</v>
      </c>
      <c r="AC117" s="15">
        <f t="shared" ca="1" si="291"/>
        <v>133208.36010441661</v>
      </c>
      <c r="AD117" s="15">
        <f t="shared" ca="1" si="291"/>
        <v>134960.52730650496</v>
      </c>
      <c r="AE117" s="15">
        <f t="shared" ca="1" si="291"/>
        <v>136747.73785263507</v>
      </c>
      <c r="AF117" s="15">
        <f t="shared" ca="1" si="291"/>
        <v>138570.69260968774</v>
      </c>
      <c r="AG117" s="15">
        <f t="shared" ca="1" si="291"/>
        <v>140430.10646188149</v>
      </c>
      <c r="AH117" s="15">
        <f t="shared" ca="1" si="291"/>
        <v>142326.70859111912</v>
      </c>
      <c r="AI117" s="15">
        <f t="shared" ca="1" si="291"/>
        <v>144261.24276294152</v>
      </c>
    </row>
    <row r="118" spans="2:35" x14ac:dyDescent="0.35">
      <c r="B118" t="s">
        <v>70</v>
      </c>
      <c r="D118" s="15">
        <f t="shared" ref="D118:O118" ca="1" si="292">-SUM(D20:D21)</f>
        <v>25200</v>
      </c>
      <c r="E118" s="15">
        <f t="shared" ca="1" si="292"/>
        <v>25200</v>
      </c>
      <c r="F118" s="15">
        <f t="shared" ca="1" si="292"/>
        <v>72600</v>
      </c>
      <c r="G118" s="15">
        <f t="shared" si="292"/>
        <v>0</v>
      </c>
      <c r="H118" s="15">
        <f t="shared" si="292"/>
        <v>0</v>
      </c>
      <c r="I118" s="15">
        <f t="shared" si="292"/>
        <v>0</v>
      </c>
      <c r="J118" s="15">
        <f t="shared" si="292"/>
        <v>0</v>
      </c>
      <c r="K118" s="41">
        <f t="shared" si="292"/>
        <v>0</v>
      </c>
      <c r="L118" s="15">
        <f t="shared" si="292"/>
        <v>0</v>
      </c>
      <c r="M118" s="15">
        <f t="shared" si="292"/>
        <v>0</v>
      </c>
      <c r="N118" s="15">
        <f t="shared" si="292"/>
        <v>0</v>
      </c>
      <c r="O118" s="15">
        <f t="shared" si="292"/>
        <v>0</v>
      </c>
      <c r="P118" s="15">
        <f t="shared" ref="P118:AI118" si="293">-SUM(P20:P21)</f>
        <v>0</v>
      </c>
      <c r="Q118" s="15">
        <f t="shared" si="293"/>
        <v>0</v>
      </c>
      <c r="R118" s="15">
        <f t="shared" si="293"/>
        <v>0</v>
      </c>
      <c r="S118" s="15">
        <f t="shared" si="293"/>
        <v>0</v>
      </c>
      <c r="T118" s="15">
        <f t="shared" si="293"/>
        <v>0</v>
      </c>
      <c r="U118" s="15">
        <f t="shared" si="293"/>
        <v>0</v>
      </c>
      <c r="V118" s="15">
        <f t="shared" si="293"/>
        <v>0</v>
      </c>
      <c r="W118" s="15">
        <f t="shared" si="293"/>
        <v>0</v>
      </c>
      <c r="X118" s="15">
        <f t="shared" si="293"/>
        <v>0</v>
      </c>
      <c r="Y118" s="15">
        <f t="shared" si="293"/>
        <v>0</v>
      </c>
      <c r="Z118" s="15">
        <f t="shared" si="293"/>
        <v>0</v>
      </c>
      <c r="AA118" s="15">
        <f t="shared" si="293"/>
        <v>0</v>
      </c>
      <c r="AB118" s="15">
        <f t="shared" si="293"/>
        <v>0</v>
      </c>
      <c r="AC118" s="15">
        <f t="shared" si="293"/>
        <v>0</v>
      </c>
      <c r="AD118" s="15">
        <f t="shared" si="293"/>
        <v>0</v>
      </c>
      <c r="AE118" s="15">
        <f t="shared" si="293"/>
        <v>0</v>
      </c>
      <c r="AF118" s="15">
        <f t="shared" si="293"/>
        <v>0</v>
      </c>
      <c r="AG118" s="15">
        <f t="shared" si="293"/>
        <v>0</v>
      </c>
      <c r="AH118" s="15">
        <f t="shared" si="293"/>
        <v>0</v>
      </c>
      <c r="AI118" s="15">
        <f t="shared" si="293"/>
        <v>0</v>
      </c>
    </row>
    <row r="119" spans="2:35" x14ac:dyDescent="0.35">
      <c r="B119" t="s">
        <v>71</v>
      </c>
      <c r="D119" s="15">
        <f ca="1">D117-D118</f>
        <v>150600</v>
      </c>
      <c r="E119" s="15">
        <f t="shared" ref="E119:O119" ca="1" si="294">E117-E118</f>
        <v>151668</v>
      </c>
      <c r="F119" s="15">
        <f t="shared" ca="1" si="294"/>
        <v>152757.36000000002</v>
      </c>
      <c r="G119" s="15">
        <f t="shared" ca="1" si="294"/>
        <v>153868.50720000002</v>
      </c>
      <c r="H119" s="15">
        <f t="shared" ca="1" si="294"/>
        <v>155001.87734400001</v>
      </c>
      <c r="I119" s="15">
        <f t="shared" ca="1" si="294"/>
        <v>156157.91489088006</v>
      </c>
      <c r="J119" s="15">
        <f t="shared" ca="1" si="294"/>
        <v>157337.07318869766</v>
      </c>
      <c r="K119" s="41">
        <f t="shared" ca="1" si="294"/>
        <v>146539.81465247157</v>
      </c>
      <c r="L119" s="15">
        <f t="shared" ca="1" si="294"/>
        <v>147766.61094552098</v>
      </c>
      <c r="M119" s="15">
        <f t="shared" ca="1" si="294"/>
        <v>149017.94316443143</v>
      </c>
      <c r="N119" s="15">
        <f t="shared" ca="1" si="294"/>
        <v>150294.30202772006</v>
      </c>
      <c r="O119" s="15">
        <f t="shared" ca="1" si="294"/>
        <v>151596.18806827444</v>
      </c>
      <c r="P119" s="15">
        <f t="shared" ref="P119" ca="1" si="295">P117-P118</f>
        <v>113324.11182963994</v>
      </c>
      <c r="Q119" s="15">
        <f t="shared" ref="Q119" ca="1" si="296">Q117-Q118</f>
        <v>114678.59406623273</v>
      </c>
      <c r="R119" s="15">
        <f t="shared" ref="R119" ca="1" si="297">R117-R118</f>
        <v>116060.16594755741</v>
      </c>
      <c r="S119" s="15">
        <f t="shared" ref="S119" ca="1" si="298">S117-S118</f>
        <v>117469.36926650853</v>
      </c>
      <c r="T119" s="15">
        <f t="shared" ref="T119" ca="1" si="299">T117-T118</f>
        <v>118906.75665183873</v>
      </c>
      <c r="U119" s="15">
        <f t="shared" ref="U119" ca="1" si="300">U117-U118</f>
        <v>120372.89178487551</v>
      </c>
      <c r="V119" s="15">
        <f t="shared" ref="V119" ca="1" si="301">V117-V118</f>
        <v>121868.34962057299</v>
      </c>
      <c r="W119" s="15">
        <f t="shared" ref="W119" ca="1" si="302">W117-W118</f>
        <v>123393.71661298446</v>
      </c>
      <c r="X119" s="15">
        <f t="shared" ref="X119" ca="1" si="303">X117-X118</f>
        <v>124949.59094524416</v>
      </c>
      <c r="Y119" s="15">
        <f t="shared" ref="Y119" ca="1" si="304">Y117-Y118</f>
        <v>126536.58276414902</v>
      </c>
      <c r="Z119" s="15">
        <f t="shared" ref="Z119" ca="1" si="305">Z117-Z118</f>
        <v>128155.31441943199</v>
      </c>
      <c r="AA119" s="15">
        <f t="shared" ref="AA119" ca="1" si="306">AA117-AA118</f>
        <v>129806.42070782065</v>
      </c>
      <c r="AB119" s="15">
        <f t="shared" ref="AB119" ca="1" si="307">AB117-AB118</f>
        <v>131490.54912197709</v>
      </c>
      <c r="AC119" s="15">
        <f t="shared" ref="AC119" ca="1" si="308">AC117-AC118</f>
        <v>133208.36010441661</v>
      </c>
      <c r="AD119" s="15">
        <f t="shared" ref="AD119" ca="1" si="309">AD117-AD118</f>
        <v>134960.52730650496</v>
      </c>
      <c r="AE119" s="15">
        <f t="shared" ref="AE119" ca="1" si="310">AE117-AE118</f>
        <v>136747.73785263507</v>
      </c>
      <c r="AF119" s="15">
        <f t="shared" ref="AF119" ca="1" si="311">AF117-AF118</f>
        <v>138570.69260968774</v>
      </c>
      <c r="AG119" s="15">
        <f t="shared" ref="AG119" ca="1" si="312">AG117-AG118</f>
        <v>140430.10646188149</v>
      </c>
      <c r="AH119" s="15">
        <f t="shared" ref="AH119" ca="1" si="313">AH117-AH118</f>
        <v>142326.70859111912</v>
      </c>
      <c r="AI119" s="15">
        <f t="shared" ref="AI119" ca="1" si="314">AI117-AI118</f>
        <v>144261.24276294152</v>
      </c>
    </row>
    <row r="124" spans="2:35" x14ac:dyDescent="0.35">
      <c r="B124" t="str">
        <f>B103</f>
        <v>Year</v>
      </c>
      <c r="D124">
        <f t="shared" ref="D124" si="315">D103</f>
        <v>2016</v>
      </c>
      <c r="E124">
        <f>D124+1</f>
        <v>2017</v>
      </c>
      <c r="F124">
        <f t="shared" ref="F124:K124" si="316">E124+1</f>
        <v>2018</v>
      </c>
      <c r="G124">
        <f t="shared" si="316"/>
        <v>2019</v>
      </c>
      <c r="H124">
        <f t="shared" si="316"/>
        <v>2020</v>
      </c>
      <c r="I124">
        <f t="shared" si="316"/>
        <v>2021</v>
      </c>
      <c r="J124">
        <f t="shared" si="316"/>
        <v>2022</v>
      </c>
      <c r="K124" s="50">
        <f t="shared" si="316"/>
        <v>2023</v>
      </c>
      <c r="L124">
        <f t="shared" ref="L124:N124" si="317">K124+1</f>
        <v>2024</v>
      </c>
      <c r="M124">
        <f t="shared" si="317"/>
        <v>2025</v>
      </c>
      <c r="N124">
        <f t="shared" si="317"/>
        <v>2026</v>
      </c>
    </row>
    <row r="125" spans="2:35" x14ac:dyDescent="0.35">
      <c r="B125" t="str">
        <f>B104</f>
        <v>Total Value of Assets (exclud. Property)</v>
      </c>
      <c r="D125">
        <f t="shared" ref="D125:K125" ca="1" si="318">D104</f>
        <v>2365559.8600000003</v>
      </c>
      <c r="E125">
        <f t="shared" ca="1" si="318"/>
        <v>2510028.4491999997</v>
      </c>
      <c r="F125">
        <f t="shared" ca="1" si="318"/>
        <v>2602590.4090646151</v>
      </c>
      <c r="G125">
        <f t="shared" ca="1" si="318"/>
        <v>2564568.9371219222</v>
      </c>
      <c r="H125">
        <f t="shared" ca="1" si="318"/>
        <v>2497972.5355244107</v>
      </c>
      <c r="I125">
        <f t="shared" ca="1" si="318"/>
        <v>2430957.5107051609</v>
      </c>
      <c r="J125">
        <f t="shared" ca="1" si="318"/>
        <v>2363678.5881142635</v>
      </c>
      <c r="K125" s="50">
        <f t="shared" ca="1" si="318"/>
        <v>2313442.6686964603</v>
      </c>
      <c r="L125">
        <f t="shared" ref="L125:N125" ca="1" si="319">L104</f>
        <v>2258247.1642275071</v>
      </c>
      <c r="M125">
        <f t="shared" ca="1" si="319"/>
        <v>2197756.482652429</v>
      </c>
      <c r="N125">
        <f t="shared" ca="1" si="319"/>
        <v>2131614.1628032867</v>
      </c>
    </row>
    <row r="126" spans="2:35" x14ac:dyDescent="0.35">
      <c r="B126" t="str">
        <f>B106</f>
        <v>Withdraws from Investment Accounts</v>
      </c>
      <c r="F126" s="15">
        <f ca="1">F106</f>
        <v>39145.384615384661</v>
      </c>
      <c r="G126" s="15">
        <f t="shared" ref="G126:N126" ca="1" si="320">G106</f>
        <v>170274.84333210235</v>
      </c>
      <c r="H126" s="15">
        <f t="shared" ca="1" si="320"/>
        <v>195274.56764894343</v>
      </c>
      <c r="I126" s="15">
        <f t="shared" ca="1" si="320"/>
        <v>197053.08695183581</v>
      </c>
      <c r="J126" s="15">
        <f t="shared" ca="1" si="320"/>
        <v>198867.17664078597</v>
      </c>
      <c r="K126" s="51">
        <f t="shared" ca="1" si="320"/>
        <v>182256.0096619766</v>
      </c>
      <c r="L126" s="15">
        <f t="shared" ca="1" si="320"/>
        <v>184143.38857436032</v>
      </c>
      <c r="M126" s="15">
        <f t="shared" ca="1" si="320"/>
        <v>186068.51506499178</v>
      </c>
      <c r="N126" s="15">
        <f t="shared" ca="1" si="320"/>
        <v>188032.14408543581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Nathaniel Littkemann</cp:lastModifiedBy>
  <dcterms:created xsi:type="dcterms:W3CDTF">2015-06-05T18:17:20Z</dcterms:created>
  <dcterms:modified xsi:type="dcterms:W3CDTF">2024-12-29T19:15:31Z</dcterms:modified>
</cp:coreProperties>
</file>